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60" windowHeight="10416" tabRatio="184" firstSheet="1" activeTab="1"/>
  </bookViews>
  <sheets>
    <sheet name="HMV2020 N" sheetId="1" r:id="rId1"/>
    <sheet name="HMV2020 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<sst xmlns="http://schemas.openxmlformats.org/spreadsheetml/2006/main" count="66" uniqueCount="33">
  <si>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vasar</t>
  </si>
  <si>
    <t>punktid</t>
  </si>
  <si>
    <t>kuul</t>
  </si>
  <si>
    <t>ketas</t>
  </si>
  <si>
    <t>oda</t>
  </si>
  <si>
    <t>raskus</t>
  </si>
  <si>
    <t>Kokku</t>
  </si>
  <si>
    <t>koht</t>
  </si>
  <si>
    <t>N</t>
  </si>
  <si>
    <t>M</t>
  </si>
  <si>
    <t>NIMI</t>
  </si>
  <si>
    <t>Vill Veiko</t>
  </si>
  <si>
    <t>Turro Jaak</t>
  </si>
  <si>
    <t>Talpsepp Lembit</t>
  </si>
  <si>
    <t>Pärn Henn</t>
  </si>
  <si>
    <t>Vahter Lea</t>
  </si>
  <si>
    <t>ÜKSIKALAD</t>
  </si>
  <si>
    <t>Korraldaja</t>
  </si>
  <si>
    <t>TSVK</t>
  </si>
  <si>
    <t>TTÜ staadion</t>
  </si>
  <si>
    <t>algus</t>
  </si>
  <si>
    <t>kell 12.00</t>
  </si>
  <si>
    <t>vasara kaal 3,012</t>
  </si>
  <si>
    <t>ER</t>
  </si>
  <si>
    <t>Peakohtunik</t>
  </si>
  <si>
    <t>R.Reidla</t>
  </si>
  <si>
    <t>E II</t>
  </si>
  <si>
    <t>Sekretär</t>
  </si>
  <si>
    <t>E.Pärn</t>
  </si>
  <si>
    <t>E III</t>
  </si>
  <si>
    <t>HEIDETE MITMEVÕISTLUSE  protokoll  26.06.2022</t>
  </si>
  <si>
    <t>35.72</t>
  </si>
  <si>
    <t xml:space="preserve">Jaak Turro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</si>
</sst>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/m/yy"/>
    <numFmt numFmtId="173" formatCode="_-* #,##0.00\ _m_k_-;\-* #,##0.00\ _m_k_-;_-* \-??\ _m_k_-;_-@_-"/>
    <numFmt numFmtId="174" formatCode="_-* #,##0\ _m_k_-;\-* #,##0\ _m_k_-;_-* &quot;- &quot;_m_k_-;_-@_-"/>
    <numFmt numFmtId="175" formatCode="[$-425]dddd\,\ d\.\ mmmm\ yyyy"/>
    <numFmt numFmtId="176" formatCode="d\.mm\.yyyy;@"/>
    <numFmt numFmtId="177" formatCode="dd\.mm\.yyyy;@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172" fontId="6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 applyProtection="1">
      <alignment horizontal="center" wrapText="1"/>
      <protection locked="0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3" fontId="1" fillId="0" borderId="0" xfId="42" applyFont="1" applyFill="1" applyBorder="1" applyAlignment="1" applyProtection="1">
      <alignment horizontal="center"/>
      <protection/>
    </xf>
    <xf numFmtId="174" fontId="2" fillId="0" borderId="0" xfId="43" applyFont="1" applyFill="1" applyBorder="1" applyAlignment="1" applyProtection="1">
      <alignment horizontal="right"/>
      <protection/>
    </xf>
    <xf numFmtId="173" fontId="1" fillId="0" borderId="0" xfId="42" applyFont="1" applyFill="1" applyBorder="1" applyAlignment="1" applyProtection="1">
      <alignment/>
      <protection/>
    </xf>
    <xf numFmtId="174" fontId="2" fillId="0" borderId="0" xfId="43" applyFont="1" applyFill="1" applyBorder="1" applyAlignment="1" applyProtection="1">
      <alignment/>
      <protection/>
    </xf>
    <xf numFmtId="0" fontId="1" fillId="0" borderId="0" xfId="0" applyNumberFormat="1" applyFont="1" applyAlignment="1">
      <alignment/>
    </xf>
    <xf numFmtId="0" fontId="3" fillId="33" borderId="0" xfId="0" applyFont="1" applyFill="1" applyAlignment="1">
      <alignment wrapText="1"/>
    </xf>
    <xf numFmtId="172" fontId="4" fillId="33" borderId="0" xfId="0" applyNumberFormat="1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2" fontId="2" fillId="33" borderId="0" xfId="43" applyNumberFormat="1" applyFont="1" applyFill="1" applyBorder="1" applyAlignment="1" applyProtection="1">
      <alignment horizontal="center"/>
      <protection/>
    </xf>
    <xf numFmtId="174" fontId="2" fillId="33" borderId="0" xfId="43" applyFont="1" applyFill="1" applyBorder="1" applyAlignment="1" applyProtection="1">
      <alignment horizontal="center"/>
      <protection/>
    </xf>
    <xf numFmtId="174" fontId="2" fillId="33" borderId="0" xfId="43" applyFont="1" applyFill="1" applyBorder="1" applyAlignment="1" applyProtection="1">
      <alignment horizontal="right"/>
      <protection/>
    </xf>
    <xf numFmtId="2" fontId="1" fillId="33" borderId="0" xfId="43" applyNumberFormat="1" applyFont="1" applyFill="1" applyBorder="1" applyAlignment="1" applyProtection="1">
      <alignment horizontal="center"/>
      <protection/>
    </xf>
    <xf numFmtId="174" fontId="1" fillId="33" borderId="0" xfId="43" applyFont="1" applyFill="1" applyBorder="1" applyAlignment="1" applyProtection="1">
      <alignment/>
      <protection/>
    </xf>
    <xf numFmtId="174" fontId="2" fillId="33" borderId="0" xfId="43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0" borderId="0" xfId="42" applyNumberFormat="1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shrinkToFit="1"/>
    </xf>
    <xf numFmtId="0" fontId="3" fillId="0" borderId="0" xfId="0" applyFont="1" applyAlignment="1">
      <alignment shrinkToFit="1"/>
    </xf>
    <xf numFmtId="176" fontId="3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wrapText="1"/>
      <protection locked="0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shrinkToFit="1"/>
    </xf>
    <xf numFmtId="0" fontId="5" fillId="33" borderId="10" xfId="0" applyFont="1" applyFill="1" applyBorder="1" applyAlignment="1">
      <alignment horizontal="center" shrinkToFi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2" fillId="0" borderId="10" xfId="43" applyFont="1" applyFill="1" applyBorder="1" applyAlignment="1" applyProtection="1">
      <alignment horizontal="right"/>
      <protection/>
    </xf>
    <xf numFmtId="173" fontId="1" fillId="0" borderId="10" xfId="42" applyFont="1" applyFill="1" applyBorder="1" applyAlignment="1" applyProtection="1">
      <alignment horizontal="center"/>
      <protection/>
    </xf>
    <xf numFmtId="173" fontId="1" fillId="0" borderId="10" xfId="42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shrinkToFit="1"/>
    </xf>
    <xf numFmtId="0" fontId="4" fillId="33" borderId="10" xfId="0" applyFont="1" applyFill="1" applyBorder="1" applyAlignment="1">
      <alignment horizontal="center" wrapText="1"/>
    </xf>
    <xf numFmtId="2" fontId="2" fillId="33" borderId="10" xfId="43" applyNumberFormat="1" applyFont="1" applyFill="1" applyBorder="1" applyAlignment="1" applyProtection="1">
      <alignment horizontal="center"/>
      <protection/>
    </xf>
    <xf numFmtId="174" fontId="2" fillId="33" borderId="10" xfId="43" applyFont="1" applyFill="1" applyBorder="1" applyAlignment="1" applyProtection="1">
      <alignment horizontal="center"/>
      <protection/>
    </xf>
    <xf numFmtId="174" fontId="2" fillId="33" borderId="10" xfId="43" applyFont="1" applyFill="1" applyBorder="1" applyAlignment="1" applyProtection="1">
      <alignment horizontal="right"/>
      <protection/>
    </xf>
    <xf numFmtId="2" fontId="1" fillId="33" borderId="10" xfId="43" applyNumberFormat="1" applyFont="1" applyFill="1" applyBorder="1" applyAlignment="1" applyProtection="1">
      <alignment horizontal="center"/>
      <protection/>
    </xf>
    <xf numFmtId="174" fontId="1" fillId="33" borderId="10" xfId="43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wrapText="1"/>
    </xf>
    <xf numFmtId="2" fontId="1" fillId="0" borderId="10" xfId="42" applyNumberFormat="1" applyFont="1" applyFill="1" applyBorder="1" applyAlignment="1" applyProtection="1">
      <alignment horizontal="center"/>
      <protection/>
    </xf>
    <xf numFmtId="174" fontId="2" fillId="0" borderId="10" xfId="43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77" fontId="2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2" fontId="2" fillId="0" borderId="1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 shrinkToFi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Fill="1" applyBorder="1" applyAlignment="1">
      <alignment shrinkToFit="1"/>
    </xf>
    <xf numFmtId="2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zoomScale="130" zoomScaleNormal="130" zoomScalePageLayoutView="0" workbookViewId="0" topLeftCell="A1">
      <pane xSplit="4" topLeftCell="E1" activePane="topRight" state="frozen"/>
      <selection pane="topLeft" activeCell="A1" sqref="A1"/>
      <selection pane="topRight" activeCell="C5" sqref="C5:Y5"/>
    </sheetView>
  </sheetViews>
  <sheetFormatPr defaultColWidth="11.57421875" defaultRowHeight="12.75"/>
  <cols>
    <col min="1" max="1" width="14.28125" style="1" customWidth="1"/>
    <col min="2" max="2" width="0" style="2" hidden="1" customWidth="1"/>
    <col min="3" max="3" width="4.7109375" style="3" customWidth="1"/>
    <col min="4" max="4" width="5.421875" style="3" customWidth="1"/>
    <col min="5" max="5" width="9.28125" style="4" customWidth="1"/>
    <col min="6" max="7" width="0" style="2" hidden="1" customWidth="1"/>
    <col min="8" max="8" width="8.421875" style="5" customWidth="1"/>
    <col min="9" max="9" width="7.28125" style="6" customWidth="1"/>
    <col min="10" max="11" width="0" style="2" hidden="1" customWidth="1"/>
    <col min="12" max="12" width="7.8515625" style="5" customWidth="1"/>
    <col min="13" max="13" width="7.28125" style="6" customWidth="1"/>
    <col min="14" max="15" width="0" style="2" hidden="1" customWidth="1"/>
    <col min="16" max="16" width="10.00390625" style="5" customWidth="1"/>
    <col min="17" max="17" width="8.8515625" style="6" customWidth="1"/>
    <col min="18" max="19" width="0" style="2" hidden="1" customWidth="1"/>
    <col min="20" max="20" width="9.8515625" style="7" customWidth="1"/>
    <col min="21" max="21" width="7.28125" style="4" customWidth="1"/>
    <col min="22" max="23" width="0" style="2" hidden="1" customWidth="1"/>
    <col min="24" max="24" width="8.8515625" style="8" customWidth="1"/>
    <col min="25" max="25" width="7.8515625" style="8" customWidth="1"/>
    <col min="26" max="26" width="7.140625" style="2" customWidth="1"/>
    <col min="27" max="34" width="11.57421875" style="2" customWidth="1"/>
    <col min="35" max="35" width="14.8515625" style="2" customWidth="1"/>
    <col min="36" max="16384" width="11.57421875" style="2" customWidth="1"/>
  </cols>
  <sheetData>
    <row r="1" spans="1:35" ht="12.75">
      <c r="A1" s="9"/>
      <c r="B1" s="10"/>
      <c r="C1" s="11"/>
      <c r="D1" s="12"/>
      <c r="E1" s="14"/>
      <c r="F1" s="13"/>
      <c r="G1" s="13"/>
      <c r="H1" s="7"/>
      <c r="I1" s="14"/>
      <c r="J1" s="13"/>
      <c r="K1" s="13"/>
      <c r="L1" s="7"/>
      <c r="M1" s="14"/>
      <c r="N1" s="13"/>
      <c r="O1" s="13"/>
      <c r="P1" s="7"/>
      <c r="Q1" s="14"/>
      <c r="R1" s="13"/>
      <c r="S1" s="13"/>
      <c r="AA1" s="8"/>
      <c r="AB1" s="8"/>
      <c r="AC1" s="7"/>
      <c r="AD1" s="8"/>
      <c r="AE1" s="8"/>
      <c r="AF1" s="7"/>
      <c r="AG1" s="8"/>
      <c r="AH1" s="8"/>
      <c r="AI1" s="8"/>
    </row>
    <row r="2" spans="1:35" ht="12.75">
      <c r="A2" s="9"/>
      <c r="B2" s="10"/>
      <c r="C2" s="11"/>
      <c r="D2" s="12"/>
      <c r="E2" s="14"/>
      <c r="F2" s="13"/>
      <c r="G2" s="13"/>
      <c r="H2" s="7"/>
      <c r="I2" s="14"/>
      <c r="J2" s="13"/>
      <c r="K2" s="13"/>
      <c r="L2" s="7"/>
      <c r="M2" s="14"/>
      <c r="N2" s="13"/>
      <c r="O2" s="13"/>
      <c r="P2" s="7"/>
      <c r="Q2" s="14"/>
      <c r="R2" s="13"/>
      <c r="S2" s="13"/>
      <c r="AA2" s="8"/>
      <c r="AB2" s="8"/>
      <c r="AC2" s="7"/>
      <c r="AD2" s="8"/>
      <c r="AE2" s="8"/>
      <c r="AF2" s="7"/>
      <c r="AG2" s="8"/>
      <c r="AH2" s="8"/>
      <c r="AI2" s="8"/>
    </row>
    <row r="3" spans="1:26" s="13" customFormat="1" ht="12.75">
      <c r="A3" s="16"/>
      <c r="B3" s="17"/>
      <c r="C3" s="18"/>
      <c r="D3" s="19"/>
      <c r="E3" s="20" t="s">
        <v>0</v>
      </c>
      <c r="F3" s="21"/>
      <c r="G3" s="21"/>
      <c r="H3" s="22" t="s">
        <v>1</v>
      </c>
      <c r="I3" s="20" t="s">
        <v>2</v>
      </c>
      <c r="J3" s="21"/>
      <c r="K3" s="21"/>
      <c r="L3" s="22" t="s">
        <v>1</v>
      </c>
      <c r="M3" s="20" t="s">
        <v>3</v>
      </c>
      <c r="N3" s="21"/>
      <c r="O3" s="21"/>
      <c r="P3" s="22" t="s">
        <v>1</v>
      </c>
      <c r="Q3" s="20" t="s">
        <v>4</v>
      </c>
      <c r="R3" s="21"/>
      <c r="S3" s="21"/>
      <c r="T3" s="22" t="s">
        <v>1</v>
      </c>
      <c r="U3" s="20" t="s">
        <v>5</v>
      </c>
      <c r="V3" s="21"/>
      <c r="W3" s="21"/>
      <c r="X3" s="21" t="s">
        <v>1</v>
      </c>
      <c r="Y3" s="21" t="s">
        <v>6</v>
      </c>
      <c r="Z3" s="21" t="s">
        <v>7</v>
      </c>
    </row>
    <row r="4" spans="1:35" ht="12.75">
      <c r="A4" s="28"/>
      <c r="B4" s="29"/>
      <c r="C4" s="30"/>
      <c r="D4" s="30"/>
      <c r="E4" s="31"/>
      <c r="F4" s="32"/>
      <c r="G4" s="32"/>
      <c r="H4" s="33"/>
      <c r="I4" s="31"/>
      <c r="J4" s="32"/>
      <c r="K4" s="32"/>
      <c r="L4" s="33"/>
      <c r="M4" s="31"/>
      <c r="N4" s="32"/>
      <c r="O4" s="32"/>
      <c r="P4" s="33"/>
      <c r="Q4" s="31"/>
      <c r="R4" s="32"/>
      <c r="S4" s="32"/>
      <c r="T4" s="33"/>
      <c r="U4" s="34"/>
      <c r="V4" s="35"/>
      <c r="W4" s="35"/>
      <c r="X4" s="36"/>
      <c r="Y4" s="37"/>
      <c r="Z4" s="38"/>
      <c r="AI4" s="27"/>
    </row>
    <row r="5" spans="1:35" ht="12.75">
      <c r="A5" s="9" t="s">
        <v>15</v>
      </c>
      <c r="B5" s="10">
        <v>20955</v>
      </c>
      <c r="C5" s="11" t="s">
        <v>8</v>
      </c>
      <c r="D5" s="11">
        <v>60</v>
      </c>
      <c r="E5" s="39">
        <v>31.7</v>
      </c>
      <c r="F5" s="3">
        <v>1.5353</v>
      </c>
      <c r="G5" s="23">
        <f>+TRUNC((E5*F5),2)</f>
        <v>48.66</v>
      </c>
      <c r="H5" s="24">
        <f>IF(E5=0,0,TRUNC(17.5458*(G5-6)^1.05))</f>
        <v>903</v>
      </c>
      <c r="I5" s="39">
        <v>11.06</v>
      </c>
      <c r="J5" s="3">
        <v>1.5015</v>
      </c>
      <c r="K5" s="23">
        <f>+TRUNC((I5*J5),2)</f>
        <v>16.6</v>
      </c>
      <c r="L5" s="24">
        <f>IF(I5=0,0,TRUNC(56.0211*(K5-1.5)^1.05))</f>
        <v>968</v>
      </c>
      <c r="M5" s="39">
        <v>31.91</v>
      </c>
      <c r="N5" s="3">
        <v>1.5961</v>
      </c>
      <c r="O5" s="23">
        <f>+TRUNC((M5*N5),2)</f>
        <v>50.93</v>
      </c>
      <c r="P5" s="24">
        <f>IF(M5=0,0,TRUNC(12.3311*(O5-3)^1.1))</f>
        <v>870</v>
      </c>
      <c r="Q5" s="39">
        <v>25.96</v>
      </c>
      <c r="R5" s="40">
        <v>1.6118</v>
      </c>
      <c r="S5" s="23">
        <f>+TRUNC((Q5*R5),2)</f>
        <v>41.84</v>
      </c>
      <c r="T5" s="24">
        <f>IF(Q5=0,0,TRUNC(15.9803*(S5-3.8)^1.04))</f>
        <v>703</v>
      </c>
      <c r="U5" s="39">
        <v>11.64</v>
      </c>
      <c r="V5" s="2">
        <v>1.2108</v>
      </c>
      <c r="W5" s="25">
        <f>+TRUNC((U5*V5),2)</f>
        <v>14.09</v>
      </c>
      <c r="X5" s="26">
        <f>IF(U5=0,0,TRUNC(52.1403*(W5-1.5)^1.05))</f>
        <v>745</v>
      </c>
      <c r="Y5" s="8">
        <f>H5+L5+P5+T5+X5</f>
        <v>4189</v>
      </c>
      <c r="AI5" s="27"/>
    </row>
    <row r="6" spans="1:4" ht="12.75">
      <c r="A6" s="41"/>
      <c r="C6" s="2"/>
      <c r="D6" s="2"/>
    </row>
    <row r="7" spans="1:4" ht="12.75">
      <c r="A7" s="9"/>
      <c r="B7" s="10"/>
      <c r="C7" s="11"/>
      <c r="D7" s="11"/>
    </row>
    <row r="8" ht="12.75">
      <c r="B8" s="42"/>
    </row>
    <row r="12" spans="1:4" ht="12.75">
      <c r="A12" s="43"/>
      <c r="B12" s="15"/>
      <c r="C12" s="15"/>
      <c r="D12" s="15"/>
    </row>
  </sheetData>
  <sheetProtection selectLockedCells="1" selectUnlockedCells="1"/>
  <printOptions/>
  <pageMargins left="0.39375" right="0.39375" top="1.0527777777777778" bottom="1.0527777777777778" header="0.7875" footer="0.7875"/>
  <pageSetup firstPageNumber="1" useFirstPageNumber="1"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8"/>
  <sheetViews>
    <sheetView tabSelected="1" zoomScale="130" zoomScaleNormal="130" zoomScalePageLayoutView="0" workbookViewId="0" topLeftCell="A1">
      <pane xSplit="3" topLeftCell="D1" activePane="topRight" state="frozen"/>
      <selection pane="topLeft" activeCell="A37" sqref="A37"/>
      <selection pane="topRight" activeCell="O22" sqref="O22"/>
    </sheetView>
  </sheetViews>
  <sheetFormatPr defaultColWidth="11.57421875" defaultRowHeight="12.75"/>
  <cols>
    <col min="1" max="1" width="14.421875" style="44" customWidth="1"/>
    <col min="2" max="2" width="5.28125" style="3" customWidth="1"/>
    <col min="3" max="3" width="5.140625" style="3" customWidth="1"/>
    <col min="4" max="4" width="9.8515625" style="6" customWidth="1"/>
    <col min="5" max="6" width="11.57421875" style="2" hidden="1" customWidth="1"/>
    <col min="7" max="7" width="9.8515625" style="5" customWidth="1"/>
    <col min="8" max="8" width="9.140625" style="6" customWidth="1"/>
    <col min="9" max="10" width="11.57421875" style="2" hidden="1" customWidth="1"/>
    <col min="11" max="11" width="8.00390625" style="5" customWidth="1"/>
    <col min="12" max="12" width="13.7109375" style="6" customWidth="1"/>
    <col min="13" max="14" width="11.57421875" style="2" hidden="1" customWidth="1"/>
    <col min="15" max="15" width="8.00390625" style="5" customWidth="1"/>
    <col min="16" max="16" width="11.7109375" style="6" customWidth="1"/>
    <col min="17" max="18" width="11.57421875" style="2" hidden="1" customWidth="1"/>
    <col min="19" max="19" width="8.7109375" style="7" customWidth="1"/>
    <col min="20" max="20" width="9.00390625" style="4" customWidth="1"/>
    <col min="21" max="22" width="11.57421875" style="2" hidden="1" customWidth="1"/>
    <col min="23" max="23" width="10.140625" style="7" customWidth="1"/>
    <col min="24" max="24" width="7.28125" style="8" customWidth="1"/>
    <col min="25" max="30" width="11.57421875" style="2" customWidth="1"/>
    <col min="31" max="31" width="14.8515625" style="2" customWidth="1"/>
    <col min="32" max="16384" width="11.57421875" style="2" customWidth="1"/>
  </cols>
  <sheetData>
    <row r="2" spans="1:31" ht="12.75">
      <c r="A2" s="89"/>
      <c r="B2" s="90"/>
      <c r="C2" s="91"/>
      <c r="D2" s="99" t="s">
        <v>30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3"/>
      <c r="R2" s="93"/>
      <c r="S2" s="94"/>
      <c r="T2" s="95"/>
      <c r="U2" s="96"/>
      <c r="V2" s="96"/>
      <c r="W2" s="94"/>
      <c r="X2" s="97"/>
      <c r="Y2" s="7"/>
      <c r="Z2" s="8"/>
      <c r="AA2" s="8"/>
      <c r="AB2" s="7"/>
      <c r="AC2" s="8"/>
      <c r="AD2" s="8"/>
      <c r="AE2" s="8"/>
    </row>
    <row r="3" spans="1:31" ht="12.75">
      <c r="A3" s="89"/>
      <c r="B3" s="90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  <c r="R3" s="93"/>
      <c r="S3" s="94"/>
      <c r="T3" s="95"/>
      <c r="U3" s="96"/>
      <c r="V3" s="96"/>
      <c r="W3" s="94"/>
      <c r="X3" s="97"/>
      <c r="Y3" s="7"/>
      <c r="Z3" s="8"/>
      <c r="AA3" s="8"/>
      <c r="AB3" s="7"/>
      <c r="AC3" s="8"/>
      <c r="AD3" s="8"/>
      <c r="AE3" s="8"/>
    </row>
    <row r="4" spans="1:31" ht="12.75">
      <c r="A4" s="46" t="s">
        <v>17</v>
      </c>
      <c r="B4" s="47"/>
      <c r="C4" s="48"/>
      <c r="D4" s="49" t="s">
        <v>18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1"/>
      <c r="T4" s="52"/>
      <c r="U4" s="53"/>
      <c r="V4" s="53"/>
      <c r="W4" s="51"/>
      <c r="X4" s="54"/>
      <c r="Y4" s="7"/>
      <c r="Z4" s="8"/>
      <c r="AA4" s="8"/>
      <c r="AB4" s="7"/>
      <c r="AC4" s="8"/>
      <c r="AD4" s="8"/>
      <c r="AE4" s="8"/>
    </row>
    <row r="5" spans="1:31" ht="12.75">
      <c r="A5" s="46" t="s">
        <v>19</v>
      </c>
      <c r="B5" s="47"/>
      <c r="C5" s="48"/>
      <c r="D5" s="86">
        <v>44738</v>
      </c>
      <c r="E5" s="49"/>
      <c r="F5" s="49"/>
      <c r="G5" s="49" t="s">
        <v>20</v>
      </c>
      <c r="H5" s="49" t="s">
        <v>21</v>
      </c>
      <c r="I5" s="49"/>
      <c r="J5" s="49"/>
      <c r="K5" s="49"/>
      <c r="L5" s="49"/>
      <c r="M5" s="49"/>
      <c r="N5" s="49"/>
      <c r="O5" s="49"/>
      <c r="P5" s="49"/>
      <c r="Q5" s="50"/>
      <c r="R5" s="50"/>
      <c r="S5" s="51"/>
      <c r="T5" s="52"/>
      <c r="U5" s="53"/>
      <c r="V5" s="53"/>
      <c r="W5" s="51"/>
      <c r="X5" s="54"/>
      <c r="Y5" s="7"/>
      <c r="Z5" s="8"/>
      <c r="AA5" s="8"/>
      <c r="AB5" s="7"/>
      <c r="AC5" s="8"/>
      <c r="AD5" s="8"/>
      <c r="AE5" s="8"/>
    </row>
    <row r="6" spans="1:31" ht="12.75">
      <c r="A6" s="55"/>
      <c r="B6" s="47"/>
      <c r="C6" s="48"/>
      <c r="D6" s="49"/>
      <c r="E6" s="50"/>
      <c r="F6" s="50"/>
      <c r="G6" s="51"/>
      <c r="H6" s="49"/>
      <c r="I6" s="50"/>
      <c r="J6" s="50"/>
      <c r="K6" s="51"/>
      <c r="L6" s="49"/>
      <c r="M6" s="50"/>
      <c r="N6" s="50"/>
      <c r="O6" s="51"/>
      <c r="P6" s="49"/>
      <c r="Q6" s="50"/>
      <c r="R6" s="50"/>
      <c r="S6" s="51"/>
      <c r="T6" s="52"/>
      <c r="U6" s="53"/>
      <c r="V6" s="53"/>
      <c r="W6" s="51"/>
      <c r="X6" s="54"/>
      <c r="Y6" s="7"/>
      <c r="Z6" s="8"/>
      <c r="AA6" s="8"/>
      <c r="AB6" s="7"/>
      <c r="AC6" s="8"/>
      <c r="AD6" s="8"/>
      <c r="AE6" s="8"/>
    </row>
    <row r="7" spans="1:24" s="13" customFormat="1" ht="12.75">
      <c r="A7" s="56" t="s">
        <v>10</v>
      </c>
      <c r="B7" s="57"/>
      <c r="C7" s="58"/>
      <c r="D7" s="59" t="s">
        <v>0</v>
      </c>
      <c r="E7" s="60"/>
      <c r="F7" s="60"/>
      <c r="G7" s="60" t="s">
        <v>1</v>
      </c>
      <c r="H7" s="59" t="s">
        <v>2</v>
      </c>
      <c r="I7" s="60"/>
      <c r="J7" s="60"/>
      <c r="K7" s="60" t="s">
        <v>1</v>
      </c>
      <c r="L7" s="59" t="s">
        <v>3</v>
      </c>
      <c r="M7" s="60"/>
      <c r="N7" s="60"/>
      <c r="O7" s="60" t="s">
        <v>1</v>
      </c>
      <c r="P7" s="59" t="s">
        <v>4</v>
      </c>
      <c r="Q7" s="60"/>
      <c r="R7" s="60"/>
      <c r="S7" s="60" t="s">
        <v>1</v>
      </c>
      <c r="T7" s="59" t="s">
        <v>5</v>
      </c>
      <c r="U7" s="60"/>
      <c r="V7" s="60"/>
      <c r="W7" s="60" t="s">
        <v>1</v>
      </c>
      <c r="X7" s="60" t="s">
        <v>6</v>
      </c>
    </row>
    <row r="8" spans="1:24" ht="12.75">
      <c r="A8" s="55"/>
      <c r="B8" s="47"/>
      <c r="C8" s="47"/>
      <c r="D8" s="52"/>
      <c r="E8" s="65"/>
      <c r="F8" s="63"/>
      <c r="G8" s="62"/>
      <c r="H8" s="52"/>
      <c r="I8" s="65"/>
      <c r="J8" s="63"/>
      <c r="K8" s="62"/>
      <c r="L8" s="52"/>
      <c r="M8" s="61"/>
      <c r="N8" s="63"/>
      <c r="O8" s="62"/>
      <c r="P8" s="52"/>
      <c r="Q8" s="61"/>
      <c r="R8" s="63"/>
      <c r="S8" s="62"/>
      <c r="T8" s="52"/>
      <c r="U8" s="53"/>
      <c r="V8" s="64"/>
      <c r="W8" s="62"/>
      <c r="X8" s="54"/>
    </row>
    <row r="9" spans="1:24" ht="12.75">
      <c r="A9" s="55" t="s">
        <v>12</v>
      </c>
      <c r="B9" s="47" t="s">
        <v>9</v>
      </c>
      <c r="C9" s="47">
        <v>70</v>
      </c>
      <c r="D9" s="52">
        <v>36.9</v>
      </c>
      <c r="E9" s="65">
        <v>1.4524</v>
      </c>
      <c r="F9" s="63">
        <f>+TRUNC((D9*E9),2)</f>
        <v>53.59</v>
      </c>
      <c r="G9" s="62">
        <f>IF(D9=0,0,TRUNC(13.0449*(F9-7)^1.05))</f>
        <v>736</v>
      </c>
      <c r="H9" s="52">
        <v>9.8</v>
      </c>
      <c r="I9" s="65">
        <v>1.2806</v>
      </c>
      <c r="J9" s="63">
        <f>+TRUNC((H9*I9),2)</f>
        <v>12.54</v>
      </c>
      <c r="K9" s="62">
        <f>IF(H9=0,0,TRUNC(51.39*(J9-1.5)^1.05))</f>
        <v>639</v>
      </c>
      <c r="L9" s="52">
        <v>32.97</v>
      </c>
      <c r="M9" s="61">
        <v>1.2781</v>
      </c>
      <c r="N9" s="63">
        <f>+TRUNC((L9*M9),2)</f>
        <v>42.13</v>
      </c>
      <c r="O9" s="62">
        <f>IF(L9=0,0,TRUNC(12.91*(N9-4)^1.1))</f>
        <v>708</v>
      </c>
      <c r="P9" s="52">
        <v>35.29</v>
      </c>
      <c r="Q9" s="61">
        <v>1.6801</v>
      </c>
      <c r="R9" s="63">
        <f>+TRUNC((P9*Q9),2)</f>
        <v>59.29</v>
      </c>
      <c r="S9" s="62">
        <f>IF(P9=0,0,TRUNC(10.14*(R9-7)^1.08))</f>
        <v>727</v>
      </c>
      <c r="T9" s="52">
        <v>15.44</v>
      </c>
      <c r="U9" s="53">
        <v>1.1408</v>
      </c>
      <c r="V9" s="64">
        <f>+TRUNC((T9*U9),2)</f>
        <v>17.61</v>
      </c>
      <c r="W9" s="62">
        <f>IF(T9=0,0,TRUNC(47.8338*(V9-1.5)^1.05))</f>
        <v>885</v>
      </c>
      <c r="X9" s="54">
        <f>G9+K9+O9+S9+W9</f>
        <v>3695</v>
      </c>
    </row>
    <row r="10" spans="1:31" ht="12.75">
      <c r="A10" s="66"/>
      <c r="B10" s="67"/>
      <c r="C10" s="67"/>
      <c r="D10" s="68"/>
      <c r="E10" s="69"/>
      <c r="F10" s="69"/>
      <c r="G10" s="70"/>
      <c r="H10" s="68"/>
      <c r="I10" s="69"/>
      <c r="J10" s="69"/>
      <c r="K10" s="70"/>
      <c r="L10" s="68"/>
      <c r="M10" s="69"/>
      <c r="N10" s="69"/>
      <c r="O10" s="70"/>
      <c r="P10" s="68"/>
      <c r="Q10" s="69"/>
      <c r="R10" s="69"/>
      <c r="S10" s="70"/>
      <c r="T10" s="71"/>
      <c r="U10" s="72"/>
      <c r="V10" s="72"/>
      <c r="W10" s="70"/>
      <c r="X10" s="73"/>
      <c r="AE10" s="27"/>
    </row>
    <row r="11" spans="1:31" ht="12.75">
      <c r="A11" s="55" t="s">
        <v>14</v>
      </c>
      <c r="B11" s="47" t="s">
        <v>9</v>
      </c>
      <c r="C11" s="47">
        <v>80</v>
      </c>
      <c r="D11" s="52">
        <v>37.2</v>
      </c>
      <c r="E11" s="65">
        <v>1.8654</v>
      </c>
      <c r="F11" s="63">
        <f>+TRUNC((D11*E11),2)</f>
        <v>69.39</v>
      </c>
      <c r="G11" s="62">
        <f>IF(D11=0,0,TRUNC(13.0449*(F11-7)^1.05))</f>
        <v>1000</v>
      </c>
      <c r="H11" s="52">
        <v>10.25</v>
      </c>
      <c r="I11" s="65">
        <v>1.5053</v>
      </c>
      <c r="J11" s="63">
        <f>+TRUNC((H11*I11),2)</f>
        <v>15.42</v>
      </c>
      <c r="K11" s="62">
        <f>IF(H11=0,0,TRUNC(51.39*(J11-1.5)^1.05))</f>
        <v>816</v>
      </c>
      <c r="L11" s="52">
        <v>27.37</v>
      </c>
      <c r="M11" s="61">
        <v>1.6441</v>
      </c>
      <c r="N11" s="63">
        <f>+TRUNC((L11*M11),2)</f>
        <v>44.99</v>
      </c>
      <c r="O11" s="62">
        <f>IF(L11=0,0,TRUNC(12.91*(N11-4)^1.1))</f>
        <v>767</v>
      </c>
      <c r="P11" s="52">
        <v>21.85</v>
      </c>
      <c r="Q11" s="61">
        <v>2.0952</v>
      </c>
      <c r="R11" s="63">
        <f>+TRUNC((P11*Q11),2)</f>
        <v>45.78</v>
      </c>
      <c r="S11" s="62">
        <f>IF(P11=0,0,TRUNC(10.14*(R11-7)^1.08))</f>
        <v>526</v>
      </c>
      <c r="T11" s="52">
        <v>14.78</v>
      </c>
      <c r="U11" s="53">
        <v>1.3043</v>
      </c>
      <c r="V11" s="64">
        <f>+TRUNC((T11*U11),2)</f>
        <v>19.27</v>
      </c>
      <c r="W11" s="62">
        <f>IF(T11=0,0,TRUNC(47.8338*(V11-1.5)^1.05))</f>
        <v>981</v>
      </c>
      <c r="X11" s="54">
        <f>G11+K11+O11+S11+W11</f>
        <v>4090</v>
      </c>
      <c r="AE11" s="27"/>
    </row>
    <row r="12" spans="1:24" ht="12">
      <c r="A12" s="98" t="s">
        <v>22</v>
      </c>
      <c r="B12" s="53"/>
      <c r="C12" s="53"/>
      <c r="D12" s="75" t="s">
        <v>23</v>
      </c>
      <c r="E12" s="53"/>
      <c r="F12" s="53"/>
      <c r="G12" s="76"/>
      <c r="H12" s="75"/>
      <c r="I12" s="53"/>
      <c r="J12" s="53"/>
      <c r="K12" s="76"/>
      <c r="L12" s="75"/>
      <c r="M12" s="53"/>
      <c r="N12" s="53"/>
      <c r="O12" s="76"/>
      <c r="P12" s="75"/>
      <c r="Q12" s="53"/>
      <c r="R12" s="53"/>
      <c r="S12" s="51"/>
      <c r="T12" s="52"/>
      <c r="U12" s="53"/>
      <c r="V12" s="53"/>
      <c r="W12" s="51"/>
      <c r="X12" s="54"/>
    </row>
    <row r="13" spans="1:24" ht="12.75">
      <c r="A13" s="77" t="s">
        <v>15</v>
      </c>
      <c r="B13" s="47" t="s">
        <v>8</v>
      </c>
      <c r="C13" s="47">
        <v>60</v>
      </c>
      <c r="D13" s="78">
        <v>31.7</v>
      </c>
      <c r="E13" s="61">
        <v>1.5353</v>
      </c>
      <c r="F13" s="63">
        <f>+TRUNC((D13*E13),2)</f>
        <v>48.66</v>
      </c>
      <c r="G13" s="62">
        <f>IF(D13=0,0,TRUNC(17.5458*(F13-6)^1.05))</f>
        <v>903</v>
      </c>
      <c r="H13" s="78">
        <v>11.06</v>
      </c>
      <c r="I13" s="61">
        <v>1.5015</v>
      </c>
      <c r="J13" s="63">
        <f>+TRUNC((H13*I13),2)</f>
        <v>16.6</v>
      </c>
      <c r="K13" s="62">
        <f>IF(H13=0,0,TRUNC(56.0211*(J13-1.5)^1.05))</f>
        <v>968</v>
      </c>
      <c r="L13" s="78">
        <v>31.91</v>
      </c>
      <c r="M13" s="61">
        <v>1.5961</v>
      </c>
      <c r="N13" s="63">
        <f>+TRUNC((L13*M13),2)</f>
        <v>50.93</v>
      </c>
      <c r="O13" s="62">
        <f>IF(L13=0,0,TRUNC(12.3311*(N13-3)^1.1))</f>
        <v>870</v>
      </c>
      <c r="P13" s="78">
        <v>25.96</v>
      </c>
      <c r="Q13" s="65">
        <v>1.6118</v>
      </c>
      <c r="R13" s="63">
        <f>+TRUNC((P13*Q13),2)</f>
        <v>41.84</v>
      </c>
      <c r="S13" s="62">
        <f>IF(P13=0,0,TRUNC(15.9803*(R13-3.8)^1.04))</f>
        <v>703</v>
      </c>
      <c r="T13" s="78">
        <v>11.64</v>
      </c>
      <c r="U13" s="53">
        <v>1.2108</v>
      </c>
      <c r="V13" s="64">
        <f>+TRUNC((T13*U13),2)</f>
        <v>14.09</v>
      </c>
      <c r="W13" s="79">
        <f>IF(T13=0,0,TRUNC(52.1403*(V13-1.5)^1.05))</f>
        <v>745</v>
      </c>
      <c r="X13" s="54">
        <f>G13+K13+O13+S13+W13</f>
        <v>4189</v>
      </c>
    </row>
    <row r="14" spans="1:24" s="13" customFormat="1" ht="12.75">
      <c r="A14" s="80"/>
      <c r="B14" s="81"/>
      <c r="C14" s="57"/>
      <c r="D14" s="58"/>
      <c r="E14" s="57"/>
      <c r="F14" s="59" t="s">
        <v>0</v>
      </c>
      <c r="G14" s="60"/>
      <c r="H14" s="60"/>
      <c r="I14" s="82" t="s">
        <v>1</v>
      </c>
      <c r="J14" s="59" t="s">
        <v>2</v>
      </c>
      <c r="K14" s="60"/>
      <c r="L14" s="60"/>
      <c r="M14" s="82" t="s">
        <v>1</v>
      </c>
      <c r="N14" s="59" t="s">
        <v>3</v>
      </c>
      <c r="O14" s="60"/>
      <c r="P14" s="60"/>
      <c r="Q14" s="82" t="s">
        <v>1</v>
      </c>
      <c r="R14" s="59" t="s">
        <v>4</v>
      </c>
      <c r="S14" s="60"/>
      <c r="T14" s="60"/>
      <c r="U14" s="82" t="s">
        <v>1</v>
      </c>
      <c r="V14" s="59" t="s">
        <v>5</v>
      </c>
      <c r="W14" s="60"/>
      <c r="X14" s="60"/>
    </row>
    <row r="15" spans="1:33" ht="12.75">
      <c r="A15" s="83"/>
      <c r="B15" s="84"/>
      <c r="C15" s="67"/>
      <c r="D15" s="67"/>
      <c r="E15" s="85"/>
      <c r="F15" s="68"/>
      <c r="G15" s="69"/>
      <c r="H15" s="69"/>
      <c r="I15" s="70"/>
      <c r="J15" s="68"/>
      <c r="K15" s="69"/>
      <c r="L15" s="69"/>
      <c r="M15" s="70"/>
      <c r="N15" s="68"/>
      <c r="O15" s="69"/>
      <c r="P15" s="69"/>
      <c r="Q15" s="70"/>
      <c r="R15" s="68"/>
      <c r="S15" s="69"/>
      <c r="T15" s="69"/>
      <c r="U15" s="70"/>
      <c r="V15" s="71"/>
      <c r="W15" s="72"/>
      <c r="X15" s="72"/>
      <c r="AG15" s="27"/>
    </row>
    <row r="16" spans="3:24" ht="12.75">
      <c r="C16" s="6"/>
      <c r="D16" s="2"/>
      <c r="F16" s="5"/>
      <c r="G16" s="6"/>
      <c r="H16" s="2"/>
      <c r="J16" s="5"/>
      <c r="K16" s="6"/>
      <c r="L16" s="2"/>
      <c r="N16" s="5"/>
      <c r="O16" s="6"/>
      <c r="P16" s="2"/>
      <c r="R16" s="7"/>
      <c r="S16" s="4"/>
      <c r="T16" s="2"/>
      <c r="V16" s="7"/>
      <c r="W16" s="8"/>
      <c r="X16" s="2"/>
    </row>
    <row r="17" spans="3:24" ht="12.75">
      <c r="C17" s="6"/>
      <c r="D17" s="2"/>
      <c r="F17" s="5"/>
      <c r="G17" s="6"/>
      <c r="H17" s="2"/>
      <c r="J17" s="5"/>
      <c r="K17" s="6"/>
      <c r="L17" s="2"/>
      <c r="N17" s="5"/>
      <c r="O17" s="6"/>
      <c r="P17" s="2"/>
      <c r="R17" s="7"/>
      <c r="S17" s="4"/>
      <c r="T17" s="2"/>
      <c r="V17" s="7"/>
      <c r="W17" s="8"/>
      <c r="X17" s="2"/>
    </row>
    <row r="18" spans="1:3" ht="12.75">
      <c r="A18" s="45"/>
      <c r="B18" s="15"/>
      <c r="C18" s="15"/>
    </row>
    <row r="19" spans="1:11" ht="12.75">
      <c r="A19" s="87" t="s">
        <v>16</v>
      </c>
      <c r="B19" s="61"/>
      <c r="C19" s="61"/>
      <c r="D19" s="88" t="s">
        <v>0</v>
      </c>
      <c r="E19" s="54"/>
      <c r="F19" s="54"/>
      <c r="G19" s="50" t="s">
        <v>2</v>
      </c>
      <c r="H19" s="49" t="s">
        <v>3</v>
      </c>
      <c r="I19" s="50"/>
      <c r="J19" s="50"/>
      <c r="K19" s="50" t="s">
        <v>5</v>
      </c>
    </row>
    <row r="20" spans="1:11" ht="12.75">
      <c r="A20" s="74"/>
      <c r="B20" s="61"/>
      <c r="C20" s="61"/>
      <c r="D20" s="75"/>
      <c r="E20" s="53"/>
      <c r="F20" s="53"/>
      <c r="G20" s="76"/>
      <c r="H20" s="75"/>
      <c r="I20" s="53"/>
      <c r="J20" s="53"/>
      <c r="K20" s="76"/>
    </row>
    <row r="21" spans="1:11" ht="12.75">
      <c r="A21" s="74" t="s">
        <v>11</v>
      </c>
      <c r="B21" s="47" t="s">
        <v>9</v>
      </c>
      <c r="C21" s="47">
        <v>50</v>
      </c>
      <c r="D21" s="52"/>
      <c r="E21" s="61"/>
      <c r="F21" s="61"/>
      <c r="G21" s="61"/>
      <c r="H21" s="52">
        <v>43.82</v>
      </c>
      <c r="I21" s="53"/>
      <c r="J21" s="53"/>
      <c r="K21" s="76">
        <v>17.32</v>
      </c>
    </row>
    <row r="22" spans="1:11" ht="12.75">
      <c r="A22" s="74"/>
      <c r="B22" s="61"/>
      <c r="C22" s="61"/>
      <c r="D22" s="75"/>
      <c r="E22" s="53"/>
      <c r="F22" s="53"/>
      <c r="G22" s="76"/>
      <c r="H22" s="75"/>
      <c r="I22" s="53"/>
      <c r="J22" s="53"/>
      <c r="K22" s="76"/>
    </row>
    <row r="23" spans="1:11" ht="12.75">
      <c r="A23" s="74" t="s">
        <v>13</v>
      </c>
      <c r="B23" s="47" t="s">
        <v>9</v>
      </c>
      <c r="C23" s="47">
        <v>70</v>
      </c>
      <c r="D23" s="75"/>
      <c r="E23" s="53"/>
      <c r="F23" s="53"/>
      <c r="G23" s="61">
        <v>10.88</v>
      </c>
      <c r="H23" s="52" t="s">
        <v>31</v>
      </c>
      <c r="I23" s="53"/>
      <c r="J23" s="53"/>
      <c r="K23" s="76"/>
    </row>
    <row r="24" spans="1:11" ht="12.75">
      <c r="A24" s="74"/>
      <c r="B24" s="61"/>
      <c r="C24" s="61"/>
      <c r="D24" s="75"/>
      <c r="E24" s="53"/>
      <c r="F24" s="53"/>
      <c r="G24" s="76"/>
      <c r="H24" s="75"/>
      <c r="I24" s="53"/>
      <c r="J24" s="53"/>
      <c r="K24" s="76"/>
    </row>
    <row r="25" spans="1:11" ht="12.75">
      <c r="A25" s="74" t="s">
        <v>32</v>
      </c>
      <c r="B25" s="61"/>
      <c r="C25" s="61"/>
      <c r="D25" s="75"/>
      <c r="E25" s="53"/>
      <c r="F25" s="53"/>
      <c r="G25" s="52">
        <v>10.28</v>
      </c>
      <c r="H25" s="75"/>
      <c r="I25" s="53"/>
      <c r="J25" s="53"/>
      <c r="K25" s="76"/>
    </row>
    <row r="27" spans="1:7" ht="12.75">
      <c r="A27" s="44" t="s">
        <v>24</v>
      </c>
      <c r="D27" s="6" t="s">
        <v>25</v>
      </c>
      <c r="G27" s="3" t="s">
        <v>26</v>
      </c>
    </row>
    <row r="28" spans="1:7" ht="12.75">
      <c r="A28" s="44" t="s">
        <v>27</v>
      </c>
      <c r="D28" s="6" t="s">
        <v>28</v>
      </c>
      <c r="G28" s="3" t="s">
        <v>29</v>
      </c>
    </row>
  </sheetData>
  <sheetProtection selectLockedCells="1" selectUnlockedCells="1"/>
  <mergeCells count="1">
    <mergeCell ref="D2:P2"/>
  </mergeCells>
  <printOptions/>
  <pageMargins left="0.3937007874015748" right="0.3937007874015748" top="1.062992125984252" bottom="1.062992125984252" header="0.7874015748031497" footer="0.7874015748031497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1.0527777777777778" bottom="1.0527777777777778" header="0.7875" footer="0.7875"/>
  <pageSetup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</dc:creator>
  <cp:keywords/>
  <dc:description/>
  <cp:lastModifiedBy>autho</cp:lastModifiedBy>
  <cp:lastPrinted>2022-06-27T12:02:28Z</cp:lastPrinted>
  <dcterms:created xsi:type="dcterms:W3CDTF">2020-06-01T15:16:37Z</dcterms:created>
  <dcterms:modified xsi:type="dcterms:W3CDTF">2022-06-28T09:22:32Z</dcterms:modified>
  <cp:category/>
  <cp:version/>
  <cp:contentType/>
  <cp:contentStatus/>
</cp:coreProperties>
</file>