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173" activeTab="0"/>
  </bookViews>
  <sheets>
    <sheet name="Naised" sheetId="1" r:id="rId1"/>
    <sheet name="M35-60" sheetId="2" r:id="rId2"/>
    <sheet name="M65+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<sst xmlns="http://schemas.openxmlformats.org/spreadsheetml/2006/main" count="335" uniqueCount="101">
  <si>
    <t>Eesti meistrivõistlused heidete mitmevõistluses 2021.a.</t>
  </si>
  <si>
    <t>Eesti seeniorsportlaste heidete meistrivõistluste protokoll 2020.a.</t>
  </si>
  <si>
    <t xml:space="preserve">                      HEIDETE MITMEVÕISTLUSE PUNKTIDE  ARVESTUS</t>
  </si>
  <si>
    <t>vasar</t>
  </si>
  <si>
    <t>punktid</t>
  </si>
  <si>
    <t>kuul</t>
  </si>
  <si>
    <t>ketas</t>
  </si>
  <si>
    <t>oda</t>
  </si>
  <si>
    <t>raskus</t>
  </si>
  <si>
    <t>Kokku</t>
  </si>
  <si>
    <t>koht</t>
  </si>
  <si>
    <t>Anna Romanenko</t>
  </si>
  <si>
    <t>29.07.1985</t>
  </si>
  <si>
    <t>N</t>
  </si>
  <si>
    <t>Jõhvi LTK</t>
  </si>
  <si>
    <t>I</t>
  </si>
  <si>
    <t>Piret Aidak</t>
  </si>
  <si>
    <t>25.10.1981</t>
  </si>
  <si>
    <t>VILJANDI SVK</t>
  </si>
  <si>
    <t>II</t>
  </si>
  <si>
    <t>Janne Ojala</t>
  </si>
  <si>
    <t>SK Altius</t>
  </si>
  <si>
    <t>Aave Hommik</t>
  </si>
  <si>
    <t>22.05.1975</t>
  </si>
  <si>
    <t>Viljandi SVK</t>
  </si>
  <si>
    <t>Lilian Sepp</t>
  </si>
  <si>
    <t>19.12.1967</t>
  </si>
  <si>
    <t>Tallinna  SVK</t>
  </si>
  <si>
    <t>Anneli Kodasma</t>
  </si>
  <si>
    <t>02.01.1970</t>
  </si>
  <si>
    <t>Kevek</t>
  </si>
  <si>
    <t>III</t>
  </si>
  <si>
    <t>Heidi Siimumäe</t>
  </si>
  <si>
    <t>11.11. 1969</t>
  </si>
  <si>
    <t>Harjumaa</t>
  </si>
  <si>
    <t>Ülle Miil</t>
  </si>
  <si>
    <t xml:space="preserve">Pärnumaa </t>
  </si>
  <si>
    <t>Mare Külv</t>
  </si>
  <si>
    <t>04.03.1959</t>
  </si>
  <si>
    <t>Jõgevamaa SVK</t>
  </si>
  <si>
    <t>Liivi Abel</t>
  </si>
  <si>
    <t>Alevtina Abel</t>
  </si>
  <si>
    <t>26.04.1946</t>
  </si>
  <si>
    <t>Tartu KEVEK</t>
  </si>
  <si>
    <t>Anu Kotkas</t>
  </si>
  <si>
    <t>01.04.1949</t>
  </si>
  <si>
    <t>Tiia Krutob</t>
  </si>
  <si>
    <t>20.02.1944</t>
  </si>
  <si>
    <t>Ene Nõmmik</t>
  </si>
  <si>
    <t>Silvi-Mai Eerma</t>
  </si>
  <si>
    <t xml:space="preserve">N </t>
  </si>
  <si>
    <t xml:space="preserve">                          HEIDETE MITMEVÕISTLUSE PUNKTIDE  ARVESTUS</t>
  </si>
  <si>
    <t>NIMI</t>
  </si>
  <si>
    <t>v.a.</t>
  </si>
  <si>
    <t>Indrek Teras</t>
  </si>
  <si>
    <t>M</t>
  </si>
  <si>
    <t>Sven Pipar</t>
  </si>
  <si>
    <t>Priit Päkko</t>
  </si>
  <si>
    <t>Riho Prass</t>
  </si>
  <si>
    <t>Ott Alemaa</t>
  </si>
  <si>
    <t>Tommi Tõrksad</t>
  </si>
  <si>
    <t>Jaanus Saar</t>
  </si>
  <si>
    <t>TALLINNA SVK</t>
  </si>
  <si>
    <t>Artur Saar</t>
  </si>
  <si>
    <t>13.06.1964</t>
  </si>
  <si>
    <t>Udo Reinsalu</t>
  </si>
  <si>
    <t>10.11.1963</t>
  </si>
  <si>
    <t>Valgamaa SVS</t>
  </si>
  <si>
    <t>Ivo Rebbase</t>
  </si>
  <si>
    <t>Rapla SVK</t>
  </si>
  <si>
    <t>Priit Jõgi</t>
  </si>
  <si>
    <t>06.11.1957</t>
  </si>
  <si>
    <t>Tarmo Saareleht</t>
  </si>
  <si>
    <t>24.05.1957</t>
  </si>
  <si>
    <t>Mati Märtson</t>
  </si>
  <si>
    <t>Paavo Tilk</t>
  </si>
  <si>
    <t xml:space="preserve">23,12 1958 </t>
  </si>
  <si>
    <t>Väino Tara</t>
  </si>
  <si>
    <t>23.12.1958</t>
  </si>
  <si>
    <t>Lembit Zahkna</t>
  </si>
  <si>
    <t xml:space="preserve"> HEIDETE MITMEVÕISTLUSE PUNKTIDE  ARVESTUS</t>
  </si>
  <si>
    <t>Villu Kangro</t>
  </si>
  <si>
    <t>Jaak Turro</t>
  </si>
  <si>
    <t>01.03.1952</t>
  </si>
  <si>
    <t>Tallinna SVK</t>
  </si>
  <si>
    <t>Are Kondas</t>
  </si>
  <si>
    <t>Põltsamaa</t>
  </si>
  <si>
    <t>Lembit Talpsepp</t>
  </si>
  <si>
    <t>Toomas Karm</t>
  </si>
  <si>
    <t>Harry Mägi</t>
  </si>
  <si>
    <t>Arvo Nurm</t>
  </si>
  <si>
    <t>Rein Kaljumäe</t>
  </si>
  <si>
    <t>31.08.1944</t>
  </si>
  <si>
    <t>Peet Kall</t>
  </si>
  <si>
    <t>Henn Pärn</t>
  </si>
  <si>
    <t>03.12.1935</t>
  </si>
  <si>
    <t>Vasar 3,020 kg.</t>
  </si>
  <si>
    <t>Anton Laus</t>
  </si>
  <si>
    <t>25.05.1933</t>
  </si>
  <si>
    <t>Osvald Mikkor</t>
  </si>
  <si>
    <t>Vasar 3,020 kg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</si>
</sst>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m_k_-;\-* #,##0.00\ _m_k_-;_-* \-??\ _m_k_-;_-@_-"/>
    <numFmt numFmtId="165" formatCode="_-* #,##0\ _m_k_-;\-* #,##0\ _m_k_-;_-* &quot;- &quot;_m_k_-;_-@_-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shrinkToFit="1"/>
    </xf>
    <xf numFmtId="1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46" applyFont="1" applyBorder="1" applyAlignment="1">
      <alignment/>
      <protection/>
    </xf>
    <xf numFmtId="14" fontId="7" fillId="0" borderId="10" xfId="46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7" fillId="0" borderId="10" xfId="46" applyFont="1" applyBorder="1" applyAlignment="1">
      <alignment/>
      <protection/>
    </xf>
    <xf numFmtId="164" fontId="0" fillId="0" borderId="10" xfId="42" applyFill="1" applyBorder="1" applyAlignment="1" applyProtection="1">
      <alignment/>
      <protection/>
    </xf>
    <xf numFmtId="165" fontId="0" fillId="0" borderId="10" xfId="43" applyFill="1" applyBorder="1" applyAlignment="1" applyProtection="1">
      <alignment/>
      <protection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42" applyFont="1" applyFill="1" applyBorder="1" applyAlignment="1" applyProtection="1">
      <alignment horizontal="center"/>
      <protection/>
    </xf>
    <xf numFmtId="165" fontId="2" fillId="0" borderId="10" xfId="43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64" fontId="1" fillId="0" borderId="10" xfId="42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33" borderId="10" xfId="0" applyFont="1" applyFill="1" applyBorder="1" applyAlignment="1">
      <alignment wrapText="1"/>
    </xf>
    <xf numFmtId="14" fontId="1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2" fillId="33" borderId="10" xfId="43" applyNumberFormat="1" applyFont="1" applyFill="1" applyBorder="1" applyAlignment="1" applyProtection="1">
      <alignment horizontal="center"/>
      <protection/>
    </xf>
    <xf numFmtId="165" fontId="2" fillId="33" borderId="10" xfId="43" applyFont="1" applyFill="1" applyBorder="1" applyAlignment="1" applyProtection="1">
      <alignment horizontal="center"/>
      <protection/>
    </xf>
    <xf numFmtId="165" fontId="2" fillId="33" borderId="10" xfId="43" applyFont="1" applyFill="1" applyBorder="1" applyAlignment="1" applyProtection="1">
      <alignment horizontal="right"/>
      <protection/>
    </xf>
    <xf numFmtId="2" fontId="1" fillId="33" borderId="10" xfId="43" applyNumberFormat="1" applyFont="1" applyFill="1" applyBorder="1" applyAlignment="1" applyProtection="1">
      <alignment horizontal="center"/>
      <protection/>
    </xf>
    <xf numFmtId="165" fontId="1" fillId="33" borderId="10" xfId="43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4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46" applyFont="1" applyBorder="1" applyAlignment="1">
      <alignment/>
      <protection/>
    </xf>
    <xf numFmtId="2" fontId="1" fillId="0" borderId="10" xfId="42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14" fontId="6" fillId="0" borderId="0" xfId="46" applyNumberFormat="1" applyFont="1" applyAlignment="1">
      <alignment horizontal="center"/>
      <protection/>
    </xf>
    <xf numFmtId="0" fontId="0" fillId="0" borderId="10" xfId="0" applyFont="1" applyFill="1" applyBorder="1" applyAlignment="1">
      <alignment shrinkToFi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shrinkToFi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164" fontId="1" fillId="0" borderId="0" xfId="42" applyFont="1" applyFill="1" applyBorder="1" applyAlignment="1" applyProtection="1">
      <alignment horizontal="center"/>
      <protection/>
    </xf>
    <xf numFmtId="165" fontId="2" fillId="0" borderId="0" xfId="43" applyFont="1" applyFill="1" applyBorder="1" applyAlignment="1" applyProtection="1">
      <alignment horizontal="right"/>
      <protection/>
    </xf>
    <xf numFmtId="164" fontId="1" fillId="0" borderId="0" xfId="42" applyFont="1" applyFill="1" applyBorder="1" applyAlignment="1" applyProtection="1">
      <alignment/>
      <protection/>
    </xf>
    <xf numFmtId="164" fontId="1" fillId="0" borderId="10" xfId="42" applyFont="1" applyFill="1" applyBorder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46" applyFont="1" applyBorder="1">
      <alignment/>
      <protection/>
    </xf>
    <xf numFmtId="0" fontId="6" fillId="33" borderId="10" xfId="46" applyFont="1" applyFill="1" applyBorder="1" applyAlignment="1">
      <alignment/>
      <protection/>
    </xf>
    <xf numFmtId="2" fontId="1" fillId="33" borderId="10" xfId="0" applyNumberFormat="1" applyFont="1" applyFill="1" applyBorder="1" applyAlignment="1">
      <alignment horizontal="center"/>
    </xf>
    <xf numFmtId="164" fontId="1" fillId="33" borderId="10" xfId="42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>
      <alignment horizontal="center"/>
    </xf>
    <xf numFmtId="164" fontId="1" fillId="33" borderId="10" xfId="42" applyFont="1" applyFill="1" applyBorder="1" applyAlignment="1" applyProtection="1">
      <alignment/>
      <protection/>
    </xf>
    <xf numFmtId="0" fontId="1" fillId="34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shrinkToFi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2" fontId="2" fillId="33" borderId="10" xfId="43" applyNumberFormat="1" applyFont="1" applyFill="1" applyBorder="1" applyAlignment="1" applyProtection="1">
      <alignment horizontal="left"/>
      <protection/>
    </xf>
    <xf numFmtId="1" fontId="2" fillId="0" borderId="10" xfId="43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4" fontId="1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left"/>
    </xf>
    <xf numFmtId="0" fontId="0" fillId="35" borderId="0" xfId="0" applyFill="1" applyAlignment="1">
      <alignment horizontal="center"/>
    </xf>
    <xf numFmtId="14" fontId="6" fillId="0" borderId="10" xfId="46" applyNumberFormat="1" applyFont="1" applyBorder="1" applyAlignment="1">
      <alignment horizontal="center"/>
      <protection/>
    </xf>
    <xf numFmtId="14" fontId="7" fillId="0" borderId="0" xfId="46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6" fillId="0" borderId="0" xfId="46" applyFont="1" applyBorder="1">
      <alignment/>
      <protection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10" xfId="43" applyNumberFormat="1" applyFont="1" applyFill="1" applyBorder="1" applyAlignment="1" applyProtection="1">
      <alignment horizontal="left"/>
      <protection/>
    </xf>
    <xf numFmtId="4" fontId="0" fillId="0" borderId="0" xfId="0" applyNumberForma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42" applyNumberFormat="1" applyFill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65" fontId="2" fillId="0" borderId="10" xfId="43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5" fontId="2" fillId="0" borderId="0" xfId="43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5" fontId="2" fillId="0" borderId="10" xfId="43" applyFont="1" applyFill="1" applyBorder="1" applyAlignment="1" applyProtection="1">
      <alignment horizontal="left"/>
      <protection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130" zoomScaleNormal="130" zoomScalePageLayoutView="0" workbookViewId="0" topLeftCell="A31">
      <selection activeCell="F47" sqref="F47"/>
    </sheetView>
  </sheetViews>
  <sheetFormatPr defaultColWidth="11.57421875" defaultRowHeight="12.75"/>
  <cols>
    <col min="1" max="1" width="15.28125" style="1" customWidth="1"/>
    <col min="2" max="2" width="0" style="2" hidden="1" customWidth="1"/>
    <col min="3" max="3" width="4.00390625" style="3" customWidth="1"/>
    <col min="4" max="4" width="4.140625" style="3" customWidth="1"/>
    <col min="5" max="5" width="0" style="4" hidden="1" customWidth="1"/>
    <col min="6" max="6" width="7.8515625" style="120" customWidth="1"/>
    <col min="7" max="8" width="0" style="0" hidden="1" customWidth="1"/>
    <col min="9" max="9" width="10.28125" style="0" customWidth="1"/>
    <col min="10" max="10" width="7.28125" style="5" customWidth="1"/>
    <col min="11" max="12" width="0" style="6" hidden="1" customWidth="1"/>
    <col min="13" max="13" width="7.8515625" style="131" customWidth="1"/>
    <col min="14" max="14" width="7.28125" style="9" customWidth="1"/>
    <col min="15" max="16" width="0" style="3" hidden="1" customWidth="1"/>
    <col min="17" max="17" width="7.7109375" style="3" customWidth="1"/>
    <col min="18" max="18" width="8.28125" style="9" customWidth="1"/>
    <col min="19" max="20" width="0" style="3" hidden="1" customWidth="1"/>
    <col min="21" max="21" width="7.7109375" style="19" customWidth="1"/>
    <col min="22" max="22" width="7.28125" style="9" customWidth="1"/>
    <col min="23" max="24" width="0" style="3" hidden="1" customWidth="1"/>
    <col min="25" max="25" width="7.7109375" style="19" customWidth="1"/>
    <col min="26" max="26" width="7.8515625" style="19" customWidth="1"/>
    <col min="27" max="27" width="7.140625" style="3" customWidth="1"/>
    <col min="28" max="28" width="14.00390625" style="6" customWidth="1"/>
    <col min="29" max="35" width="11.57421875" style="6" customWidth="1"/>
    <col min="36" max="36" width="14.8515625" style="6" customWidth="1"/>
    <col min="37" max="16384" width="11.57421875" style="6" customWidth="1"/>
  </cols>
  <sheetData>
    <row r="1" spans="1:36" ht="12.75">
      <c r="A1" s="11"/>
      <c r="B1" s="12"/>
      <c r="C1" s="13"/>
      <c r="D1" s="14"/>
      <c r="E1" s="15"/>
      <c r="F1" s="16"/>
      <c r="G1" s="17"/>
      <c r="H1" s="17"/>
      <c r="I1" t="s">
        <v>0</v>
      </c>
      <c r="J1" s="17"/>
      <c r="K1" s="17"/>
      <c r="L1" s="17"/>
      <c r="M1" s="18"/>
      <c r="N1" s="17"/>
      <c r="O1" s="17"/>
      <c r="P1" s="17"/>
      <c r="Q1" s="17"/>
      <c r="R1" s="17"/>
      <c r="S1" s="19"/>
      <c r="T1" s="19"/>
      <c r="AB1" s="10"/>
      <c r="AC1" s="10"/>
      <c r="AD1" s="8"/>
      <c r="AE1" s="10"/>
      <c r="AF1" s="10"/>
      <c r="AG1" s="8"/>
      <c r="AH1" s="10"/>
      <c r="AI1" s="10"/>
      <c r="AJ1" s="10"/>
    </row>
    <row r="2" spans="1:36" ht="12.75">
      <c r="A2" s="11"/>
      <c r="B2" s="12"/>
      <c r="C2" s="13"/>
      <c r="D2" s="14"/>
      <c r="E2" s="15" t="s">
        <v>1</v>
      </c>
      <c r="F2" s="133" t="s">
        <v>2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9"/>
      <c r="T2" s="19"/>
      <c r="AB2" s="10"/>
      <c r="AC2" s="10"/>
      <c r="AD2" s="8"/>
      <c r="AE2" s="10"/>
      <c r="AF2" s="10"/>
      <c r="AG2" s="8"/>
      <c r="AH2" s="10"/>
      <c r="AI2" s="10"/>
      <c r="AJ2" s="10"/>
    </row>
    <row r="3" spans="1:36" ht="12.75">
      <c r="A3" s="20"/>
      <c r="B3" s="12"/>
      <c r="C3" s="13"/>
      <c r="D3" s="14"/>
      <c r="E3" s="21"/>
      <c r="J3" s="22"/>
      <c r="K3" s="19"/>
      <c r="L3" s="19"/>
      <c r="M3" s="124"/>
      <c r="N3" s="22"/>
      <c r="O3" s="19"/>
      <c r="P3" s="19"/>
      <c r="Q3" s="19"/>
      <c r="R3" s="22"/>
      <c r="S3" s="19"/>
      <c r="T3" s="19"/>
      <c r="AB3" s="10"/>
      <c r="AC3" s="10"/>
      <c r="AD3" s="8"/>
      <c r="AE3" s="10"/>
      <c r="AF3" s="10"/>
      <c r="AG3" s="8"/>
      <c r="AH3" s="10"/>
      <c r="AI3" s="10"/>
      <c r="AJ3" s="10"/>
    </row>
    <row r="4" spans="1:27" s="19" customFormat="1" ht="12.75">
      <c r="A4" s="23"/>
      <c r="B4" s="24"/>
      <c r="C4" s="25"/>
      <c r="D4" s="26"/>
      <c r="E4" s="27"/>
      <c r="F4" s="121" t="s">
        <v>3</v>
      </c>
      <c r="G4" s="28"/>
      <c r="H4" s="28"/>
      <c r="I4" s="28" t="s">
        <v>4</v>
      </c>
      <c r="J4" s="29" t="s">
        <v>5</v>
      </c>
      <c r="K4" s="30"/>
      <c r="L4" s="30"/>
      <c r="M4" s="125" t="s">
        <v>4</v>
      </c>
      <c r="N4" s="29" t="s">
        <v>6</v>
      </c>
      <c r="O4" s="30"/>
      <c r="P4" s="30"/>
      <c r="Q4" s="30" t="s">
        <v>4</v>
      </c>
      <c r="R4" s="29" t="s">
        <v>7</v>
      </c>
      <c r="S4" s="30"/>
      <c r="T4" s="30"/>
      <c r="U4" s="30" t="s">
        <v>4</v>
      </c>
      <c r="V4" s="29" t="s">
        <v>8</v>
      </c>
      <c r="W4" s="30"/>
      <c r="X4" s="30"/>
      <c r="Y4" s="30" t="s">
        <v>4</v>
      </c>
      <c r="Z4" s="30" t="s">
        <v>9</v>
      </c>
      <c r="AA4" s="30" t="s">
        <v>10</v>
      </c>
    </row>
    <row r="5" s="39" customFormat="1" ht="12"/>
    <row r="6" spans="1:27" s="19" customFormat="1" ht="12.75">
      <c r="A6" s="40" t="s">
        <v>11</v>
      </c>
      <c r="B6" s="41" t="s">
        <v>12</v>
      </c>
      <c r="C6" s="42" t="s">
        <v>13</v>
      </c>
      <c r="D6" s="42">
        <v>35</v>
      </c>
      <c r="E6" s="43" t="s">
        <v>14</v>
      </c>
      <c r="F6" s="122">
        <v>24.13</v>
      </c>
      <c r="G6" s="36">
        <v>1.0942</v>
      </c>
      <c r="H6" s="44">
        <f aca="true" t="shared" si="0" ref="H6:H20">+TRUNC((F6*G6),2)</f>
        <v>26.4</v>
      </c>
      <c r="I6" s="45">
        <f aca="true" t="shared" si="1" ref="I6:I20">IF(F6=0,0,TRUNC(17.5458*(H6-6)^1.05))</f>
        <v>416</v>
      </c>
      <c r="J6" s="46">
        <v>9.98</v>
      </c>
      <c r="K6" s="47">
        <v>1.0368</v>
      </c>
      <c r="L6" s="48">
        <f aca="true" t="shared" si="2" ref="L6:L20">+TRUNC((J6*K6),2)</f>
        <v>10.34</v>
      </c>
      <c r="M6" s="106">
        <f aca="true" t="shared" si="3" ref="M6:M20">IF(J6=0,0,TRUNC(56.0211*(L6-1.5)^1.05))</f>
        <v>552</v>
      </c>
      <c r="N6" s="46">
        <v>24.81</v>
      </c>
      <c r="O6" s="47">
        <v>1.0368</v>
      </c>
      <c r="P6" s="48">
        <f aca="true" t="shared" si="4" ref="P6:P20">+TRUNC((N6*O6),2)</f>
        <v>25.72</v>
      </c>
      <c r="Q6" s="126">
        <f aca="true" t="shared" si="5" ref="Q6:Q20">IF(N6=0,0,TRUNC(12.3311*(P6-3)^1.1))</f>
        <v>382</v>
      </c>
      <c r="R6" s="46">
        <v>15.39</v>
      </c>
      <c r="S6" s="47">
        <v>1.0621</v>
      </c>
      <c r="T6" s="48">
        <f aca="true" t="shared" si="6" ref="T6:T20">+TRUNC((R6*S6),2)</f>
        <v>16.34</v>
      </c>
      <c r="U6" s="132">
        <f aca="true" t="shared" si="7" ref="U6:U20">IF(R6=0,0,TRUNC(15.9803*(T6-3.8)^1.04))</f>
        <v>221</v>
      </c>
      <c r="V6" s="46">
        <v>7.21</v>
      </c>
      <c r="W6" s="47">
        <v>1.0922</v>
      </c>
      <c r="X6" s="48">
        <f aca="true" t="shared" si="8" ref="X6:X20">+TRUNC((V6*W6),2)</f>
        <v>7.87</v>
      </c>
      <c r="Y6" s="126">
        <f aca="true" t="shared" si="9" ref="Y6:Y20">IF(V6=0,0,TRUNC(52.1403*(X6-1.5)^1.05))</f>
        <v>364</v>
      </c>
      <c r="Z6" s="127">
        <f aca="true" t="shared" si="10" ref="Z6:Z20">I6+M6+Q6+U6+Y6</f>
        <v>1935</v>
      </c>
      <c r="AA6" s="47" t="s">
        <v>15</v>
      </c>
    </row>
    <row r="7" spans="1:36" ht="12.75">
      <c r="A7" s="40" t="s">
        <v>16</v>
      </c>
      <c r="B7" s="41" t="s">
        <v>17</v>
      </c>
      <c r="C7" s="42" t="s">
        <v>13</v>
      </c>
      <c r="D7" s="42">
        <v>35</v>
      </c>
      <c r="E7" s="43" t="s">
        <v>18</v>
      </c>
      <c r="F7" s="122">
        <v>23.42</v>
      </c>
      <c r="G7" s="36">
        <v>1.0942</v>
      </c>
      <c r="H7" s="44">
        <f t="shared" si="0"/>
        <v>25.62</v>
      </c>
      <c r="I7" s="45">
        <f t="shared" si="1"/>
        <v>399</v>
      </c>
      <c r="J7" s="46">
        <v>7.67</v>
      </c>
      <c r="K7" s="47">
        <v>1.0368</v>
      </c>
      <c r="L7" s="48">
        <f t="shared" si="2"/>
        <v>7.95</v>
      </c>
      <c r="M7" s="106">
        <f t="shared" si="3"/>
        <v>396</v>
      </c>
      <c r="N7" s="46">
        <v>19.34</v>
      </c>
      <c r="O7" s="47">
        <v>1.0368</v>
      </c>
      <c r="P7" s="48">
        <f t="shared" si="4"/>
        <v>20.05</v>
      </c>
      <c r="Q7" s="126">
        <f t="shared" si="5"/>
        <v>279</v>
      </c>
      <c r="R7" s="46">
        <v>21.6</v>
      </c>
      <c r="S7" s="47">
        <v>1.0621</v>
      </c>
      <c r="T7" s="48">
        <f t="shared" si="6"/>
        <v>22.94</v>
      </c>
      <c r="U7" s="132">
        <f t="shared" si="7"/>
        <v>344</v>
      </c>
      <c r="V7" s="46">
        <v>8.4</v>
      </c>
      <c r="W7" s="47">
        <v>1.0922</v>
      </c>
      <c r="X7" s="48">
        <f t="shared" si="8"/>
        <v>9.17</v>
      </c>
      <c r="Y7" s="126">
        <f t="shared" si="9"/>
        <v>442</v>
      </c>
      <c r="Z7" s="127">
        <f t="shared" si="10"/>
        <v>1860</v>
      </c>
      <c r="AA7" s="47" t="s">
        <v>19</v>
      </c>
      <c r="AJ7" s="53"/>
    </row>
    <row r="8" spans="1:36" ht="12.75">
      <c r="A8" s="64" t="s">
        <v>20</v>
      </c>
      <c r="B8" s="65">
        <v>29604</v>
      </c>
      <c r="C8" s="42" t="s">
        <v>13</v>
      </c>
      <c r="D8" s="42">
        <v>40</v>
      </c>
      <c r="E8" s="66" t="s">
        <v>21</v>
      </c>
      <c r="F8" s="122">
        <v>38.02</v>
      </c>
      <c r="G8" s="36">
        <v>1.1763</v>
      </c>
      <c r="H8" s="44">
        <f t="shared" si="0"/>
        <v>44.72</v>
      </c>
      <c r="I8" s="45">
        <f t="shared" si="1"/>
        <v>815</v>
      </c>
      <c r="J8" s="46">
        <v>9.71</v>
      </c>
      <c r="K8" s="47">
        <v>1.11</v>
      </c>
      <c r="L8" s="48">
        <f t="shared" si="2"/>
        <v>10.77</v>
      </c>
      <c r="M8" s="106">
        <f t="shared" si="3"/>
        <v>580</v>
      </c>
      <c r="N8" s="46">
        <v>32.05</v>
      </c>
      <c r="O8" s="47">
        <v>1.115</v>
      </c>
      <c r="P8" s="48">
        <f t="shared" si="4"/>
        <v>35.73</v>
      </c>
      <c r="Q8" s="126">
        <f t="shared" si="5"/>
        <v>572</v>
      </c>
      <c r="R8" s="46">
        <v>28.78</v>
      </c>
      <c r="S8" s="47">
        <v>1.1475</v>
      </c>
      <c r="T8" s="48">
        <f t="shared" si="6"/>
        <v>33.02</v>
      </c>
      <c r="U8" s="132">
        <f t="shared" si="7"/>
        <v>534</v>
      </c>
      <c r="V8" s="46">
        <v>12.56</v>
      </c>
      <c r="W8" s="47">
        <v>1.1852</v>
      </c>
      <c r="X8" s="48">
        <f t="shared" si="8"/>
        <v>14.88</v>
      </c>
      <c r="Y8" s="126">
        <f t="shared" si="9"/>
        <v>794</v>
      </c>
      <c r="Z8" s="127">
        <f t="shared" si="10"/>
        <v>3295</v>
      </c>
      <c r="AA8" s="47" t="s">
        <v>15</v>
      </c>
      <c r="AJ8" s="53"/>
    </row>
    <row r="9" spans="1:36" ht="12.75">
      <c r="A9" s="40" t="s">
        <v>22</v>
      </c>
      <c r="B9" s="41" t="s">
        <v>23</v>
      </c>
      <c r="C9" s="42" t="s">
        <v>13</v>
      </c>
      <c r="D9" s="42">
        <v>45</v>
      </c>
      <c r="E9" s="43" t="s">
        <v>24</v>
      </c>
      <c r="F9" s="122">
        <v>31.95</v>
      </c>
      <c r="G9" s="36">
        <v>1.2717</v>
      </c>
      <c r="H9" s="44">
        <f t="shared" si="0"/>
        <v>40.63</v>
      </c>
      <c r="I9" s="45">
        <f t="shared" si="1"/>
        <v>725</v>
      </c>
      <c r="J9" s="46">
        <v>7.97</v>
      </c>
      <c r="K9" s="47">
        <v>1.1943</v>
      </c>
      <c r="L9" s="48">
        <f t="shared" si="2"/>
        <v>9.51</v>
      </c>
      <c r="M9" s="106">
        <f t="shared" si="3"/>
        <v>497</v>
      </c>
      <c r="N9" s="46">
        <v>25.49</v>
      </c>
      <c r="O9" s="47">
        <v>1.2058</v>
      </c>
      <c r="P9" s="48">
        <f t="shared" si="4"/>
        <v>30.73</v>
      </c>
      <c r="Q9" s="126">
        <f t="shared" si="5"/>
        <v>476</v>
      </c>
      <c r="R9" s="46">
        <v>22.18</v>
      </c>
      <c r="S9" s="47">
        <v>1.2479</v>
      </c>
      <c r="T9" s="48">
        <f t="shared" si="6"/>
        <v>27.67</v>
      </c>
      <c r="U9" s="132">
        <f t="shared" si="7"/>
        <v>433</v>
      </c>
      <c r="V9" s="46">
        <v>9</v>
      </c>
      <c r="W9" s="47">
        <v>1.2955</v>
      </c>
      <c r="X9" s="48">
        <f t="shared" si="8"/>
        <v>11.65</v>
      </c>
      <c r="Y9" s="126">
        <f t="shared" si="9"/>
        <v>594</v>
      </c>
      <c r="Z9" s="127">
        <f t="shared" si="10"/>
        <v>2725</v>
      </c>
      <c r="AA9" s="47" t="s">
        <v>15</v>
      </c>
      <c r="AJ9" s="53"/>
    </row>
    <row r="10" spans="1:36" ht="12.75">
      <c r="A10" s="40" t="s">
        <v>32</v>
      </c>
      <c r="B10" s="41" t="s">
        <v>33</v>
      </c>
      <c r="C10" s="42" t="s">
        <v>13</v>
      </c>
      <c r="D10" s="42">
        <v>50</v>
      </c>
      <c r="E10" s="43" t="s">
        <v>34</v>
      </c>
      <c r="F10" s="122">
        <v>45.33</v>
      </c>
      <c r="G10" s="36">
        <v>1.2838</v>
      </c>
      <c r="H10" s="44">
        <f t="shared" si="0"/>
        <v>58.19</v>
      </c>
      <c r="I10" s="45">
        <f t="shared" si="1"/>
        <v>1115</v>
      </c>
      <c r="J10" s="46">
        <v>10.79</v>
      </c>
      <c r="K10" s="47">
        <v>1.2607</v>
      </c>
      <c r="L10" s="48">
        <f t="shared" si="2"/>
        <v>13.6</v>
      </c>
      <c r="M10" s="106">
        <f t="shared" si="3"/>
        <v>767</v>
      </c>
      <c r="N10" s="46">
        <v>26.24</v>
      </c>
      <c r="O10" s="47">
        <v>1.3128</v>
      </c>
      <c r="P10" s="48">
        <f t="shared" si="4"/>
        <v>34.44</v>
      </c>
      <c r="Q10" s="126">
        <f t="shared" si="5"/>
        <v>547</v>
      </c>
      <c r="R10" s="46">
        <v>21.26</v>
      </c>
      <c r="S10" s="47">
        <v>1.3147</v>
      </c>
      <c r="T10" s="48">
        <f t="shared" si="6"/>
        <v>27.95</v>
      </c>
      <c r="U10" s="132">
        <f t="shared" si="7"/>
        <v>438</v>
      </c>
      <c r="V10" s="46">
        <v>14.83</v>
      </c>
      <c r="W10" s="47">
        <v>1.1822</v>
      </c>
      <c r="X10" s="48">
        <f t="shared" si="8"/>
        <v>17.53</v>
      </c>
      <c r="Y10" s="126">
        <f t="shared" si="9"/>
        <v>960</v>
      </c>
      <c r="Z10" s="127">
        <f t="shared" si="10"/>
        <v>3827</v>
      </c>
      <c r="AA10" s="47" t="s">
        <v>15</v>
      </c>
      <c r="AJ10" s="53"/>
    </row>
    <row r="11" spans="1:36" ht="12.75">
      <c r="A11" s="67" t="s">
        <v>25</v>
      </c>
      <c r="B11" s="41" t="s">
        <v>26</v>
      </c>
      <c r="C11" s="42" t="s">
        <v>13</v>
      </c>
      <c r="D11" s="42">
        <v>50</v>
      </c>
      <c r="E11" s="43" t="s">
        <v>27</v>
      </c>
      <c r="F11" s="122">
        <v>37.69</v>
      </c>
      <c r="G11" s="36">
        <v>1.2838</v>
      </c>
      <c r="H11" s="44">
        <f t="shared" si="0"/>
        <v>48.38</v>
      </c>
      <c r="I11" s="45">
        <f t="shared" si="1"/>
        <v>896</v>
      </c>
      <c r="J11" s="46">
        <v>9.07</v>
      </c>
      <c r="K11" s="47">
        <v>1.2607</v>
      </c>
      <c r="L11" s="48">
        <f t="shared" si="2"/>
        <v>11.43</v>
      </c>
      <c r="M11" s="106">
        <f t="shared" si="3"/>
        <v>623</v>
      </c>
      <c r="N11" s="46">
        <v>26.57</v>
      </c>
      <c r="O11" s="47">
        <v>1.3128</v>
      </c>
      <c r="P11" s="48">
        <f t="shared" si="4"/>
        <v>34.88</v>
      </c>
      <c r="Q11" s="126">
        <f t="shared" si="5"/>
        <v>555</v>
      </c>
      <c r="R11" s="46">
        <v>16.75</v>
      </c>
      <c r="S11" s="47">
        <v>1.3147</v>
      </c>
      <c r="T11" s="48">
        <f t="shared" si="6"/>
        <v>22.02</v>
      </c>
      <c r="U11" s="132">
        <f t="shared" si="7"/>
        <v>327</v>
      </c>
      <c r="V11" s="46">
        <v>11.38</v>
      </c>
      <c r="W11" s="47">
        <v>1.1822</v>
      </c>
      <c r="X11" s="48">
        <f t="shared" si="8"/>
        <v>13.45</v>
      </c>
      <c r="Y11" s="126">
        <f t="shared" si="9"/>
        <v>705</v>
      </c>
      <c r="Z11" s="127">
        <f t="shared" si="10"/>
        <v>3106</v>
      </c>
      <c r="AA11" s="47" t="s">
        <v>19</v>
      </c>
      <c r="AJ11" s="53"/>
    </row>
    <row r="12" spans="1:36" ht="12.75">
      <c r="A12" s="40" t="s">
        <v>28</v>
      </c>
      <c r="B12" s="41" t="s">
        <v>29</v>
      </c>
      <c r="C12" s="42" t="s">
        <v>13</v>
      </c>
      <c r="D12" s="42">
        <v>50</v>
      </c>
      <c r="E12" s="43" t="s">
        <v>30</v>
      </c>
      <c r="F12" s="122">
        <v>25.61</v>
      </c>
      <c r="G12" s="36">
        <v>1.2838</v>
      </c>
      <c r="H12" s="44">
        <f t="shared" si="0"/>
        <v>32.87</v>
      </c>
      <c r="I12" s="45">
        <f t="shared" si="1"/>
        <v>555</v>
      </c>
      <c r="J12" s="46">
        <v>8.97</v>
      </c>
      <c r="K12" s="47">
        <v>1.2607</v>
      </c>
      <c r="L12" s="48">
        <f t="shared" si="2"/>
        <v>11.3</v>
      </c>
      <c r="M12" s="106">
        <f t="shared" si="3"/>
        <v>615</v>
      </c>
      <c r="N12" s="46">
        <v>19.73</v>
      </c>
      <c r="O12" s="47">
        <v>1.3128</v>
      </c>
      <c r="P12" s="48">
        <f t="shared" si="4"/>
        <v>25.9</v>
      </c>
      <c r="Q12" s="126">
        <f t="shared" si="5"/>
        <v>386</v>
      </c>
      <c r="R12" s="46">
        <v>18.223</v>
      </c>
      <c r="S12" s="47">
        <v>1.3147</v>
      </c>
      <c r="T12" s="48">
        <f t="shared" si="6"/>
        <v>23.95</v>
      </c>
      <c r="U12" s="132">
        <f t="shared" si="7"/>
        <v>363</v>
      </c>
      <c r="V12" s="46">
        <v>9.08</v>
      </c>
      <c r="W12" s="47">
        <v>1.1822</v>
      </c>
      <c r="X12" s="48">
        <f t="shared" si="8"/>
        <v>10.73</v>
      </c>
      <c r="Y12" s="126">
        <f t="shared" si="9"/>
        <v>537</v>
      </c>
      <c r="Z12" s="127">
        <f t="shared" si="10"/>
        <v>2456</v>
      </c>
      <c r="AA12" s="47" t="s">
        <v>31</v>
      </c>
      <c r="AJ12" s="53"/>
    </row>
    <row r="13" spans="1:36" ht="12.75">
      <c r="A13" s="64" t="s">
        <v>35</v>
      </c>
      <c r="B13" s="65">
        <v>25518</v>
      </c>
      <c r="C13" s="42" t="s">
        <v>13</v>
      </c>
      <c r="D13" s="42">
        <v>50</v>
      </c>
      <c r="E13" s="66" t="s">
        <v>36</v>
      </c>
      <c r="F13" s="122">
        <v>39.43</v>
      </c>
      <c r="G13" s="36">
        <v>1.2838</v>
      </c>
      <c r="H13" s="44">
        <f t="shared" si="0"/>
        <v>50.62</v>
      </c>
      <c r="I13" s="45">
        <f t="shared" si="1"/>
        <v>946</v>
      </c>
      <c r="J13" s="46">
        <v>9.13</v>
      </c>
      <c r="K13" s="47">
        <v>1.2607</v>
      </c>
      <c r="L13" s="48">
        <f t="shared" si="2"/>
        <v>11.51</v>
      </c>
      <c r="M13" s="106">
        <f t="shared" si="3"/>
        <v>629</v>
      </c>
      <c r="N13" s="46">
        <v>23.03</v>
      </c>
      <c r="O13" s="47">
        <v>1.3128</v>
      </c>
      <c r="P13" s="48">
        <f t="shared" si="4"/>
        <v>30.23</v>
      </c>
      <c r="Q13" s="126">
        <f t="shared" si="5"/>
        <v>467</v>
      </c>
      <c r="R13" s="46">
        <v>20.12</v>
      </c>
      <c r="S13" s="47">
        <v>1.3147</v>
      </c>
      <c r="T13" s="48">
        <f t="shared" si="6"/>
        <v>26.45</v>
      </c>
      <c r="U13" s="132">
        <f t="shared" si="7"/>
        <v>410</v>
      </c>
      <c r="V13" s="46">
        <v>0</v>
      </c>
      <c r="W13" s="47">
        <v>1.1822</v>
      </c>
      <c r="X13" s="48">
        <f t="shared" si="8"/>
        <v>0</v>
      </c>
      <c r="Y13" s="126">
        <f t="shared" si="9"/>
        <v>0</v>
      </c>
      <c r="Z13" s="127">
        <f t="shared" si="10"/>
        <v>2452</v>
      </c>
      <c r="AA13" s="47">
        <v>4</v>
      </c>
      <c r="AJ13" s="53"/>
    </row>
    <row r="14" spans="1:27" ht="12.75">
      <c r="A14" s="64" t="s">
        <v>37</v>
      </c>
      <c r="B14" s="41" t="s">
        <v>38</v>
      </c>
      <c r="C14" s="42" t="s">
        <v>13</v>
      </c>
      <c r="D14" s="42">
        <v>60</v>
      </c>
      <c r="E14" s="43" t="s">
        <v>39</v>
      </c>
      <c r="F14" s="123">
        <v>32.75</v>
      </c>
      <c r="G14" s="36">
        <v>1.5353</v>
      </c>
      <c r="H14" s="44">
        <f t="shared" si="0"/>
        <v>50.28</v>
      </c>
      <c r="I14" s="45">
        <f t="shared" si="1"/>
        <v>939</v>
      </c>
      <c r="J14" s="68">
        <v>10.39</v>
      </c>
      <c r="K14" s="47">
        <v>1.5015</v>
      </c>
      <c r="L14" s="48">
        <f t="shared" si="2"/>
        <v>15.6</v>
      </c>
      <c r="M14" s="106">
        <f t="shared" si="3"/>
        <v>901</v>
      </c>
      <c r="N14" s="68">
        <v>29.97</v>
      </c>
      <c r="O14" s="47">
        <v>1.5961</v>
      </c>
      <c r="P14" s="48">
        <f t="shared" si="4"/>
        <v>47.83</v>
      </c>
      <c r="Q14" s="126">
        <f t="shared" si="5"/>
        <v>808</v>
      </c>
      <c r="R14" s="68">
        <v>18.47</v>
      </c>
      <c r="S14" s="69">
        <v>1.6118</v>
      </c>
      <c r="T14" s="48">
        <f t="shared" si="6"/>
        <v>29.76</v>
      </c>
      <c r="U14" s="132">
        <f t="shared" si="7"/>
        <v>472</v>
      </c>
      <c r="V14" s="68">
        <v>13.84</v>
      </c>
      <c r="W14" s="47">
        <v>1.2108</v>
      </c>
      <c r="X14" s="48">
        <f t="shared" si="8"/>
        <v>16.75</v>
      </c>
      <c r="Y14" s="126">
        <f t="shared" si="9"/>
        <v>911</v>
      </c>
      <c r="Z14" s="127">
        <f t="shared" si="10"/>
        <v>4031</v>
      </c>
      <c r="AA14" s="47" t="s">
        <v>15</v>
      </c>
    </row>
    <row r="15" spans="1:27" ht="12.75">
      <c r="A15" s="36" t="s">
        <v>40</v>
      </c>
      <c r="B15" s="65">
        <v>22134</v>
      </c>
      <c r="C15" s="42" t="s">
        <v>13</v>
      </c>
      <c r="D15" s="42">
        <v>60</v>
      </c>
      <c r="E15" s="66" t="s">
        <v>27</v>
      </c>
      <c r="F15" s="123">
        <v>26.58</v>
      </c>
      <c r="G15" s="36">
        <v>1.5353</v>
      </c>
      <c r="H15" s="44">
        <f t="shared" si="0"/>
        <v>40.8</v>
      </c>
      <c r="I15" s="45">
        <f t="shared" si="1"/>
        <v>729</v>
      </c>
      <c r="J15" s="68">
        <v>7.9</v>
      </c>
      <c r="K15" s="47">
        <v>1.5015</v>
      </c>
      <c r="L15" s="48">
        <f t="shared" si="2"/>
        <v>11.86</v>
      </c>
      <c r="M15" s="106">
        <f t="shared" si="3"/>
        <v>652</v>
      </c>
      <c r="N15" s="68">
        <v>17.65</v>
      </c>
      <c r="O15" s="47">
        <v>1.5961</v>
      </c>
      <c r="P15" s="48">
        <f t="shared" si="4"/>
        <v>28.17</v>
      </c>
      <c r="Q15" s="126">
        <f t="shared" si="5"/>
        <v>428</v>
      </c>
      <c r="R15" s="68">
        <v>14.04</v>
      </c>
      <c r="S15" s="69">
        <v>1.6118</v>
      </c>
      <c r="T15" s="48">
        <f t="shared" si="6"/>
        <v>22.62</v>
      </c>
      <c r="U15" s="132">
        <f t="shared" si="7"/>
        <v>338</v>
      </c>
      <c r="V15" s="68">
        <v>9.3</v>
      </c>
      <c r="W15" s="47">
        <v>1.2108</v>
      </c>
      <c r="X15" s="48">
        <f t="shared" si="8"/>
        <v>11.26</v>
      </c>
      <c r="Y15" s="126">
        <f t="shared" si="9"/>
        <v>570</v>
      </c>
      <c r="Z15" s="127">
        <f t="shared" si="10"/>
        <v>2717</v>
      </c>
      <c r="AA15" s="47" t="s">
        <v>19</v>
      </c>
    </row>
    <row r="16" spans="1:27" ht="12.75">
      <c r="A16" s="40" t="s">
        <v>41</v>
      </c>
      <c r="B16" s="41" t="s">
        <v>42</v>
      </c>
      <c r="C16" s="42" t="s">
        <v>13</v>
      </c>
      <c r="D16" s="42">
        <v>70</v>
      </c>
      <c r="E16" s="43" t="s">
        <v>43</v>
      </c>
      <c r="F16" s="122">
        <v>25.02</v>
      </c>
      <c r="G16" s="36">
        <v>1.916</v>
      </c>
      <c r="H16" s="44">
        <f t="shared" si="0"/>
        <v>47.93</v>
      </c>
      <c r="I16" s="45">
        <f t="shared" si="1"/>
        <v>886</v>
      </c>
      <c r="J16" s="46">
        <v>7.39</v>
      </c>
      <c r="K16" s="47">
        <v>1.8559</v>
      </c>
      <c r="L16" s="48">
        <f t="shared" si="2"/>
        <v>13.71</v>
      </c>
      <c r="M16" s="106">
        <f t="shared" si="3"/>
        <v>775</v>
      </c>
      <c r="N16" s="46">
        <v>19.2</v>
      </c>
      <c r="O16" s="47">
        <v>2.0542</v>
      </c>
      <c r="P16" s="48">
        <f t="shared" si="4"/>
        <v>39.44</v>
      </c>
      <c r="Q16" s="126">
        <f t="shared" si="5"/>
        <v>643</v>
      </c>
      <c r="R16" s="46">
        <v>21.24</v>
      </c>
      <c r="S16" s="69">
        <v>2.0992</v>
      </c>
      <c r="T16" s="48">
        <f t="shared" si="6"/>
        <v>44.58</v>
      </c>
      <c r="U16" s="132">
        <f t="shared" si="7"/>
        <v>755</v>
      </c>
      <c r="V16" s="46">
        <v>7.97</v>
      </c>
      <c r="W16" s="47">
        <v>1.4667</v>
      </c>
      <c r="X16" s="48">
        <f t="shared" si="8"/>
        <v>11.68</v>
      </c>
      <c r="Y16" s="126">
        <f t="shared" si="9"/>
        <v>596</v>
      </c>
      <c r="Z16" s="127">
        <f t="shared" si="10"/>
        <v>3655</v>
      </c>
      <c r="AA16" s="47" t="s">
        <v>15</v>
      </c>
    </row>
    <row r="17" spans="1:27" ht="12.75">
      <c r="A17" s="40" t="s">
        <v>44</v>
      </c>
      <c r="B17" s="41" t="s">
        <v>45</v>
      </c>
      <c r="C17" s="42" t="s">
        <v>13</v>
      </c>
      <c r="D17" s="42">
        <v>70</v>
      </c>
      <c r="E17" s="43" t="s">
        <v>30</v>
      </c>
      <c r="F17" s="122">
        <v>18.01</v>
      </c>
      <c r="G17" s="36">
        <v>1.916</v>
      </c>
      <c r="H17" s="44">
        <f t="shared" si="0"/>
        <v>34.5</v>
      </c>
      <c r="I17" s="45">
        <f t="shared" si="1"/>
        <v>591</v>
      </c>
      <c r="J17" s="46">
        <v>5.84</v>
      </c>
      <c r="K17" s="47">
        <v>1.8559</v>
      </c>
      <c r="L17" s="48">
        <f t="shared" si="2"/>
        <v>10.83</v>
      </c>
      <c r="M17" s="106">
        <f t="shared" si="3"/>
        <v>584</v>
      </c>
      <c r="N17" s="46">
        <v>13.4</v>
      </c>
      <c r="O17" s="47">
        <v>2.0542</v>
      </c>
      <c r="P17" s="48">
        <f t="shared" si="4"/>
        <v>27.52</v>
      </c>
      <c r="Q17" s="126">
        <f t="shared" si="5"/>
        <v>416</v>
      </c>
      <c r="R17" s="46">
        <v>9.96</v>
      </c>
      <c r="S17" s="69">
        <v>2.0992</v>
      </c>
      <c r="T17" s="48">
        <f t="shared" si="6"/>
        <v>20.9</v>
      </c>
      <c r="U17" s="132">
        <f t="shared" si="7"/>
        <v>306</v>
      </c>
      <c r="V17" s="46">
        <v>6.81</v>
      </c>
      <c r="W17" s="47">
        <v>1.4667</v>
      </c>
      <c r="X17" s="48">
        <f t="shared" si="8"/>
        <v>9.98</v>
      </c>
      <c r="Y17" s="126">
        <f t="shared" si="9"/>
        <v>492</v>
      </c>
      <c r="Z17" s="127">
        <f t="shared" si="10"/>
        <v>2389</v>
      </c>
      <c r="AA17" s="47" t="s">
        <v>19</v>
      </c>
    </row>
    <row r="18" spans="1:36" ht="12.75">
      <c r="A18" s="40" t="s">
        <v>46</v>
      </c>
      <c r="B18" s="41" t="s">
        <v>47</v>
      </c>
      <c r="C18" s="42" t="s">
        <v>13</v>
      </c>
      <c r="D18" s="42">
        <v>75</v>
      </c>
      <c r="E18" s="43" t="s">
        <v>27</v>
      </c>
      <c r="F18" s="122">
        <v>26.34</v>
      </c>
      <c r="G18" s="36">
        <v>1.8918</v>
      </c>
      <c r="H18" s="44">
        <f t="shared" si="0"/>
        <v>49.83</v>
      </c>
      <c r="I18" s="45">
        <f t="shared" si="1"/>
        <v>929</v>
      </c>
      <c r="J18" s="46">
        <v>6.82</v>
      </c>
      <c r="K18" s="47">
        <v>1.8324</v>
      </c>
      <c r="L18" s="48">
        <f t="shared" si="2"/>
        <v>12.49</v>
      </c>
      <c r="M18" s="106">
        <f t="shared" si="3"/>
        <v>694</v>
      </c>
      <c r="N18" s="46">
        <v>17.24</v>
      </c>
      <c r="O18" s="47">
        <v>2.1546</v>
      </c>
      <c r="P18" s="48">
        <f t="shared" si="4"/>
        <v>37.14</v>
      </c>
      <c r="Q18" s="126">
        <f t="shared" si="5"/>
        <v>599</v>
      </c>
      <c r="R18" s="46">
        <v>11.26</v>
      </c>
      <c r="S18" s="47">
        <v>2.2794</v>
      </c>
      <c r="T18" s="48">
        <f t="shared" si="6"/>
        <v>25.66</v>
      </c>
      <c r="U18" s="132">
        <f t="shared" si="7"/>
        <v>395</v>
      </c>
      <c r="V18" s="46">
        <v>10.82</v>
      </c>
      <c r="W18" s="47">
        <v>1.3955</v>
      </c>
      <c r="X18" s="48">
        <f t="shared" si="8"/>
        <v>15.09</v>
      </c>
      <c r="Y18" s="126">
        <f t="shared" si="9"/>
        <v>807</v>
      </c>
      <c r="Z18" s="127">
        <f t="shared" si="10"/>
        <v>3424</v>
      </c>
      <c r="AA18" s="47" t="s">
        <v>15</v>
      </c>
      <c r="AJ18" s="53"/>
    </row>
    <row r="19" spans="1:36" ht="12.75">
      <c r="A19" s="64" t="s">
        <v>48</v>
      </c>
      <c r="B19" s="71">
        <v>16918</v>
      </c>
      <c r="C19" s="42" t="s">
        <v>13</v>
      </c>
      <c r="D19" s="42">
        <v>75</v>
      </c>
      <c r="E19" s="66"/>
      <c r="F19" s="122">
        <v>20.48</v>
      </c>
      <c r="G19" s="36">
        <v>1.8918</v>
      </c>
      <c r="H19" s="44">
        <f t="shared" si="0"/>
        <v>38.74</v>
      </c>
      <c r="I19" s="45">
        <f t="shared" si="1"/>
        <v>683</v>
      </c>
      <c r="J19" s="46">
        <v>7.75</v>
      </c>
      <c r="K19" s="47">
        <v>1.8324</v>
      </c>
      <c r="L19" s="48">
        <f t="shared" si="2"/>
        <v>14.2</v>
      </c>
      <c r="M19" s="106">
        <f t="shared" si="3"/>
        <v>807</v>
      </c>
      <c r="N19" s="46">
        <v>17.16</v>
      </c>
      <c r="O19" s="47">
        <v>2.1546</v>
      </c>
      <c r="P19" s="48">
        <f t="shared" si="4"/>
        <v>36.97</v>
      </c>
      <c r="Q19" s="126">
        <f t="shared" si="5"/>
        <v>595</v>
      </c>
      <c r="R19" s="46">
        <v>12.73</v>
      </c>
      <c r="S19" s="47">
        <v>2.2794</v>
      </c>
      <c r="T19" s="48">
        <f t="shared" si="6"/>
        <v>29.01</v>
      </c>
      <c r="U19" s="132">
        <f t="shared" si="7"/>
        <v>458</v>
      </c>
      <c r="V19" s="46">
        <v>8.1</v>
      </c>
      <c r="W19" s="47">
        <v>1.3955</v>
      </c>
      <c r="X19" s="48">
        <f t="shared" si="8"/>
        <v>11.3</v>
      </c>
      <c r="Y19" s="126">
        <f t="shared" si="9"/>
        <v>572</v>
      </c>
      <c r="Z19" s="127">
        <f t="shared" si="10"/>
        <v>3115</v>
      </c>
      <c r="AA19" s="47" t="s">
        <v>19</v>
      </c>
      <c r="AJ19" s="53"/>
    </row>
    <row r="20" spans="1:36" ht="12.75">
      <c r="A20" s="40" t="s">
        <v>49</v>
      </c>
      <c r="B20" s="41">
        <v>14762</v>
      </c>
      <c r="C20" s="47" t="s">
        <v>50</v>
      </c>
      <c r="D20" s="47">
        <v>80</v>
      </c>
      <c r="E20" s="43"/>
      <c r="F20" s="123">
        <v>24.17</v>
      </c>
      <c r="G20" s="36">
        <v>2.163</v>
      </c>
      <c r="H20" s="44">
        <f t="shared" si="0"/>
        <v>52.27</v>
      </c>
      <c r="I20" s="45">
        <f t="shared" si="1"/>
        <v>983</v>
      </c>
      <c r="J20" s="68">
        <v>8.77</v>
      </c>
      <c r="K20" s="47">
        <v>2.0742</v>
      </c>
      <c r="L20" s="48">
        <f t="shared" si="2"/>
        <v>18.19</v>
      </c>
      <c r="M20" s="106">
        <f t="shared" si="3"/>
        <v>1076</v>
      </c>
      <c r="N20" s="68">
        <v>20.19</v>
      </c>
      <c r="O20" s="72">
        <v>2.522</v>
      </c>
      <c r="P20" s="48">
        <f t="shared" si="4"/>
        <v>50.91</v>
      </c>
      <c r="Q20" s="126">
        <f t="shared" si="5"/>
        <v>869</v>
      </c>
      <c r="R20" s="68">
        <v>16.22</v>
      </c>
      <c r="S20" s="47">
        <v>2.7129</v>
      </c>
      <c r="T20" s="48">
        <f t="shared" si="6"/>
        <v>44</v>
      </c>
      <c r="U20" s="132">
        <f t="shared" si="7"/>
        <v>744</v>
      </c>
      <c r="V20" s="68">
        <v>8.98</v>
      </c>
      <c r="W20" s="47">
        <v>1.5424</v>
      </c>
      <c r="X20" s="48">
        <f t="shared" si="8"/>
        <v>13.85</v>
      </c>
      <c r="Y20" s="126">
        <f t="shared" si="9"/>
        <v>730</v>
      </c>
      <c r="Z20" s="127">
        <f t="shared" si="10"/>
        <v>4402</v>
      </c>
      <c r="AA20" s="47" t="s">
        <v>15</v>
      </c>
      <c r="AJ20" s="53"/>
    </row>
    <row r="21" spans="1:36" ht="12.75">
      <c r="A21" s="40"/>
      <c r="B21" s="41"/>
      <c r="C21" s="47"/>
      <c r="D21" s="47"/>
      <c r="E21" s="43"/>
      <c r="F21" s="123"/>
      <c r="G21" s="36"/>
      <c r="H21" s="44"/>
      <c r="I21" s="45"/>
      <c r="J21" s="68"/>
      <c r="K21" s="47"/>
      <c r="L21" s="48"/>
      <c r="M21" s="106"/>
      <c r="N21" s="68"/>
      <c r="O21" s="72"/>
      <c r="P21" s="48"/>
      <c r="Q21" s="126"/>
      <c r="R21" s="68"/>
      <c r="S21" s="47"/>
      <c r="T21" s="48"/>
      <c r="U21" s="126"/>
      <c r="V21" s="68"/>
      <c r="W21" s="47"/>
      <c r="X21" s="48"/>
      <c r="Y21" s="126"/>
      <c r="Z21" s="127"/>
      <c r="AA21" s="47"/>
      <c r="AJ21" s="53"/>
    </row>
    <row r="22" spans="1:36" ht="12.75">
      <c r="A22" s="40" t="s">
        <v>54</v>
      </c>
      <c r="B22" s="112">
        <v>31299</v>
      </c>
      <c r="C22" s="42" t="s">
        <v>55</v>
      </c>
      <c r="D22" s="42">
        <v>35</v>
      </c>
      <c r="E22" s="40"/>
      <c r="F22" s="46">
        <v>52.79</v>
      </c>
      <c r="G22" s="47">
        <v>1.03</v>
      </c>
      <c r="H22" s="48">
        <f aca="true" t="shared" si="11" ref="H22:H48">+TRUNC((F22*G22),2)</f>
        <v>54.37</v>
      </c>
      <c r="I22" s="49">
        <f aca="true" t="shared" si="12" ref="I22:I48">IF(F22=0,0,TRUNC(13.0449*(H22-7)^1.05))</f>
        <v>749</v>
      </c>
      <c r="J22" s="46">
        <v>13.64</v>
      </c>
      <c r="K22" s="47">
        <v>1.0372</v>
      </c>
      <c r="L22" s="48">
        <f aca="true" t="shared" si="13" ref="L22:L48">+TRUNC((J22*K22),2)</f>
        <v>14.14</v>
      </c>
      <c r="M22" s="126">
        <f aca="true" t="shared" si="14" ref="M22:M48">IF(J22=0,0,TRUNC(51.39*(L22-1.5)^1.05))</f>
        <v>737</v>
      </c>
      <c r="N22" s="46">
        <v>34.09</v>
      </c>
      <c r="O22" s="47">
        <v>1.0143</v>
      </c>
      <c r="P22" s="48">
        <f aca="true" t="shared" si="15" ref="P22:P48">+TRUNC((N22*O22),2)</f>
        <v>34.57</v>
      </c>
      <c r="Q22" s="126">
        <f aca="true" t="shared" si="16" ref="Q22:Q48">IF(N22=0,0,TRUNC(12.91*(P22-4)^1.1))</f>
        <v>555</v>
      </c>
      <c r="R22" s="46">
        <v>33.72</v>
      </c>
      <c r="S22" s="47">
        <v>1.0126</v>
      </c>
      <c r="T22" s="48">
        <f aca="true" t="shared" si="17" ref="T22:T48">+TRUNC((R22*S22),2)</f>
        <v>34.14</v>
      </c>
      <c r="U22" s="126">
        <f aca="true" t="shared" si="18" ref="U22:U48">IF(R22=0,0,TRUNC(10.14*(T22-7)^1.08))</f>
        <v>358</v>
      </c>
      <c r="V22" s="46">
        <v>15.2</v>
      </c>
      <c r="W22" s="47">
        <v>1.0203</v>
      </c>
      <c r="X22" s="48">
        <f aca="true" t="shared" si="19" ref="X22:X48">+TRUNC((V22*W22),2)</f>
        <v>15.5</v>
      </c>
      <c r="Y22" s="126">
        <f aca="true" t="shared" si="20" ref="Y22:Y48">IF(V22=0,0,TRUNC(47.8338*(X22-1.5)^1.05))</f>
        <v>764</v>
      </c>
      <c r="Z22" s="127">
        <f aca="true" t="shared" si="21" ref="Z22:Z48">I22+M22+Q22+U22+Y22</f>
        <v>3163</v>
      </c>
      <c r="AA22" s="47" t="s">
        <v>15</v>
      </c>
      <c r="AJ22" s="53"/>
    </row>
    <row r="23" spans="1:27" ht="12.75">
      <c r="A23" s="80" t="s">
        <v>56</v>
      </c>
      <c r="B23" s="71">
        <v>30265</v>
      </c>
      <c r="C23" s="42" t="s">
        <v>55</v>
      </c>
      <c r="D23" s="42">
        <v>35</v>
      </c>
      <c r="E23" s="81"/>
      <c r="F23" s="46">
        <v>40.59</v>
      </c>
      <c r="G23" s="47">
        <v>1.03</v>
      </c>
      <c r="H23" s="48">
        <f t="shared" si="11"/>
        <v>41.8</v>
      </c>
      <c r="I23" s="49">
        <f t="shared" si="12"/>
        <v>542</v>
      </c>
      <c r="J23" s="46">
        <v>12.01</v>
      </c>
      <c r="K23" s="47">
        <v>1.0372</v>
      </c>
      <c r="L23" s="48">
        <f t="shared" si="13"/>
        <v>12.45</v>
      </c>
      <c r="M23" s="126">
        <f t="shared" si="14"/>
        <v>634</v>
      </c>
      <c r="N23" s="46">
        <v>37.84</v>
      </c>
      <c r="O23" s="47">
        <v>1.0143</v>
      </c>
      <c r="P23" s="48">
        <f t="shared" si="15"/>
        <v>38.38</v>
      </c>
      <c r="Q23" s="126">
        <f t="shared" si="16"/>
        <v>632</v>
      </c>
      <c r="R23" s="46">
        <v>42.64</v>
      </c>
      <c r="S23" s="47">
        <v>1.0126</v>
      </c>
      <c r="T23" s="48">
        <f t="shared" si="17"/>
        <v>43.17</v>
      </c>
      <c r="U23" s="126">
        <f t="shared" si="18"/>
        <v>488</v>
      </c>
      <c r="V23" s="46">
        <v>13.2</v>
      </c>
      <c r="W23" s="47">
        <v>1.0203</v>
      </c>
      <c r="X23" s="48">
        <f t="shared" si="19"/>
        <v>13.46</v>
      </c>
      <c r="Y23" s="126">
        <f t="shared" si="20"/>
        <v>647</v>
      </c>
      <c r="Z23" s="127">
        <f t="shared" si="21"/>
        <v>2943</v>
      </c>
      <c r="AA23" s="47" t="s">
        <v>19</v>
      </c>
    </row>
    <row r="24" spans="1:36" ht="12.75">
      <c r="A24" s="80" t="s">
        <v>57</v>
      </c>
      <c r="B24" s="71">
        <v>30961</v>
      </c>
      <c r="C24" s="42" t="s">
        <v>55</v>
      </c>
      <c r="D24" s="42">
        <v>35</v>
      </c>
      <c r="E24" s="81"/>
      <c r="F24" s="46">
        <v>27.84</v>
      </c>
      <c r="G24" s="47">
        <v>1.03</v>
      </c>
      <c r="H24" s="48">
        <f t="shared" si="11"/>
        <v>28.67</v>
      </c>
      <c r="I24" s="49">
        <f t="shared" si="12"/>
        <v>329</v>
      </c>
      <c r="J24" s="46">
        <v>12.01</v>
      </c>
      <c r="K24" s="47">
        <v>1.0372</v>
      </c>
      <c r="L24" s="48">
        <f t="shared" si="13"/>
        <v>12.45</v>
      </c>
      <c r="M24" s="126">
        <f t="shared" si="14"/>
        <v>634</v>
      </c>
      <c r="N24" s="46">
        <v>41.2</v>
      </c>
      <c r="O24" s="47">
        <v>1.0143</v>
      </c>
      <c r="P24" s="48">
        <f t="shared" si="15"/>
        <v>41.78</v>
      </c>
      <c r="Q24" s="126">
        <f t="shared" si="16"/>
        <v>701</v>
      </c>
      <c r="R24" s="46">
        <v>39.29</v>
      </c>
      <c r="S24" s="47">
        <v>1.0126</v>
      </c>
      <c r="T24" s="48">
        <f t="shared" si="17"/>
        <v>39.78</v>
      </c>
      <c r="U24" s="126">
        <f t="shared" si="18"/>
        <v>439</v>
      </c>
      <c r="V24" s="46">
        <v>9.56</v>
      </c>
      <c r="W24" s="47">
        <v>1.0203</v>
      </c>
      <c r="X24" s="48">
        <f t="shared" si="19"/>
        <v>9.75</v>
      </c>
      <c r="Y24" s="126">
        <f t="shared" si="20"/>
        <v>438</v>
      </c>
      <c r="Z24" s="127">
        <f t="shared" si="21"/>
        <v>2541</v>
      </c>
      <c r="AA24" s="47" t="s">
        <v>31</v>
      </c>
      <c r="AJ24" s="53"/>
    </row>
    <row r="25" spans="1:36" ht="12.75">
      <c r="A25" s="80" t="s">
        <v>58</v>
      </c>
      <c r="B25" s="71">
        <v>29506</v>
      </c>
      <c r="C25" s="42" t="s">
        <v>55</v>
      </c>
      <c r="D25" s="115">
        <v>40</v>
      </c>
      <c r="E25" s="89"/>
      <c r="F25" s="46">
        <v>38.61</v>
      </c>
      <c r="G25" s="47">
        <v>1.1252</v>
      </c>
      <c r="H25" s="48">
        <f t="shared" si="11"/>
        <v>43.44</v>
      </c>
      <c r="I25" s="49">
        <f t="shared" si="12"/>
        <v>568</v>
      </c>
      <c r="J25" s="46">
        <v>11.78</v>
      </c>
      <c r="K25" s="47">
        <v>1.1137</v>
      </c>
      <c r="L25" s="48">
        <f t="shared" si="13"/>
        <v>13.11</v>
      </c>
      <c r="M25" s="126">
        <f t="shared" si="14"/>
        <v>674</v>
      </c>
      <c r="N25" s="46">
        <v>27.59</v>
      </c>
      <c r="O25" s="47">
        <v>1.1014</v>
      </c>
      <c r="P25" s="48">
        <f t="shared" si="15"/>
        <v>30.38</v>
      </c>
      <c r="Q25" s="126">
        <f t="shared" si="16"/>
        <v>472</v>
      </c>
      <c r="R25" s="46">
        <v>40.44</v>
      </c>
      <c r="S25" s="47">
        <v>1.0862</v>
      </c>
      <c r="T25" s="48">
        <f t="shared" si="17"/>
        <v>43.92</v>
      </c>
      <c r="U25" s="126">
        <f t="shared" si="18"/>
        <v>499</v>
      </c>
      <c r="V25" s="46">
        <v>12.9</v>
      </c>
      <c r="W25" s="47">
        <v>1.0898</v>
      </c>
      <c r="X25" s="48">
        <f t="shared" si="19"/>
        <v>14.05</v>
      </c>
      <c r="Y25" s="126">
        <f t="shared" si="20"/>
        <v>681</v>
      </c>
      <c r="Z25" s="127">
        <f t="shared" si="21"/>
        <v>2894</v>
      </c>
      <c r="AA25" s="47" t="s">
        <v>15</v>
      </c>
      <c r="AJ25" s="53"/>
    </row>
    <row r="26" spans="1:36" ht="12.75">
      <c r="A26" s="40" t="s">
        <v>59</v>
      </c>
      <c r="B26" s="112">
        <v>27414</v>
      </c>
      <c r="C26" s="42" t="s">
        <v>55</v>
      </c>
      <c r="D26" s="42">
        <v>45</v>
      </c>
      <c r="E26" s="40" t="s">
        <v>60</v>
      </c>
      <c r="F26" s="46">
        <v>23.49</v>
      </c>
      <c r="G26" s="47">
        <v>1.2397</v>
      </c>
      <c r="H26" s="48">
        <f t="shared" si="11"/>
        <v>29.12</v>
      </c>
      <c r="I26" s="49">
        <f t="shared" si="12"/>
        <v>336</v>
      </c>
      <c r="J26" s="46">
        <v>10.33</v>
      </c>
      <c r="K26" s="47">
        <v>1.2023</v>
      </c>
      <c r="L26" s="48">
        <f t="shared" si="13"/>
        <v>12.41</v>
      </c>
      <c r="M26" s="126">
        <f t="shared" si="14"/>
        <v>631</v>
      </c>
      <c r="N26" s="46">
        <v>30.97</v>
      </c>
      <c r="O26" s="47">
        <v>1.2049</v>
      </c>
      <c r="P26" s="48">
        <f t="shared" si="15"/>
        <v>37.31</v>
      </c>
      <c r="Q26" s="126">
        <f t="shared" si="16"/>
        <v>610</v>
      </c>
      <c r="R26" s="46">
        <v>39.76</v>
      </c>
      <c r="S26" s="47">
        <v>1.1716</v>
      </c>
      <c r="T26" s="48">
        <f t="shared" si="17"/>
        <v>46.58</v>
      </c>
      <c r="U26" s="126">
        <f t="shared" si="18"/>
        <v>538</v>
      </c>
      <c r="V26" s="46">
        <v>9.66</v>
      </c>
      <c r="W26" s="47">
        <v>1.1697</v>
      </c>
      <c r="X26" s="48">
        <f t="shared" si="19"/>
        <v>11.29</v>
      </c>
      <c r="Y26" s="126">
        <f t="shared" si="20"/>
        <v>524</v>
      </c>
      <c r="Z26" s="127">
        <f t="shared" si="21"/>
        <v>2639</v>
      </c>
      <c r="AA26" s="47" t="s">
        <v>15</v>
      </c>
      <c r="AJ26" s="53"/>
    </row>
    <row r="27" spans="1:36" ht="12.75">
      <c r="A27" s="40" t="s">
        <v>61</v>
      </c>
      <c r="B27" s="112">
        <v>25488</v>
      </c>
      <c r="C27" s="42" t="s">
        <v>55</v>
      </c>
      <c r="D27" s="42">
        <v>50</v>
      </c>
      <c r="E27" s="40" t="s">
        <v>62</v>
      </c>
      <c r="F27" s="46">
        <v>21.37</v>
      </c>
      <c r="G27" s="47">
        <v>1.1864</v>
      </c>
      <c r="H27" s="87">
        <f t="shared" si="11"/>
        <v>25.35</v>
      </c>
      <c r="I27" s="49">
        <f t="shared" si="12"/>
        <v>276</v>
      </c>
      <c r="J27" s="46">
        <v>10.7</v>
      </c>
      <c r="K27" s="47">
        <v>1.1721</v>
      </c>
      <c r="L27" s="48">
        <f t="shared" si="13"/>
        <v>12.54</v>
      </c>
      <c r="M27" s="126">
        <f t="shared" si="14"/>
        <v>639</v>
      </c>
      <c r="N27" s="46">
        <v>30.84</v>
      </c>
      <c r="O27" s="47">
        <v>1.0218</v>
      </c>
      <c r="P27" s="48">
        <f t="shared" si="15"/>
        <v>31.51</v>
      </c>
      <c r="Q27" s="126">
        <f t="shared" si="16"/>
        <v>494</v>
      </c>
      <c r="R27" s="46">
        <v>33</v>
      </c>
      <c r="S27" s="47">
        <v>1.2278</v>
      </c>
      <c r="T27" s="48">
        <f t="shared" si="17"/>
        <v>40.51</v>
      </c>
      <c r="U27" s="126">
        <f t="shared" si="18"/>
        <v>450</v>
      </c>
      <c r="V27" s="46">
        <v>9.15</v>
      </c>
      <c r="W27" s="47">
        <v>1.0488</v>
      </c>
      <c r="X27" s="48">
        <f t="shared" si="19"/>
        <v>9.59</v>
      </c>
      <c r="Y27" s="126">
        <f t="shared" si="20"/>
        <v>429</v>
      </c>
      <c r="Z27" s="127">
        <f t="shared" si="21"/>
        <v>2288</v>
      </c>
      <c r="AA27" s="47" t="s">
        <v>15</v>
      </c>
      <c r="AJ27" s="53"/>
    </row>
    <row r="28" spans="1:36" ht="12.75">
      <c r="A28" s="40" t="s">
        <v>63</v>
      </c>
      <c r="B28" s="41" t="s">
        <v>64</v>
      </c>
      <c r="C28" s="42" t="s">
        <v>55</v>
      </c>
      <c r="D28" s="42">
        <v>55</v>
      </c>
      <c r="E28" s="40" t="s">
        <v>24</v>
      </c>
      <c r="F28" s="46">
        <v>33.17</v>
      </c>
      <c r="G28" s="47">
        <v>1.3145</v>
      </c>
      <c r="H28" s="48">
        <f t="shared" si="11"/>
        <v>43.6</v>
      </c>
      <c r="I28" s="49">
        <f t="shared" si="12"/>
        <v>571</v>
      </c>
      <c r="J28" s="46">
        <v>11.08</v>
      </c>
      <c r="K28" s="47">
        <v>1.2706</v>
      </c>
      <c r="L28" s="48">
        <f t="shared" si="13"/>
        <v>14.07</v>
      </c>
      <c r="M28" s="126">
        <f t="shared" si="14"/>
        <v>733</v>
      </c>
      <c r="N28" s="46">
        <v>32.77</v>
      </c>
      <c r="O28" s="47">
        <v>1.1103</v>
      </c>
      <c r="P28" s="48">
        <f t="shared" si="15"/>
        <v>36.38</v>
      </c>
      <c r="Q28" s="126">
        <f t="shared" si="16"/>
        <v>591</v>
      </c>
      <c r="R28" s="46">
        <v>42.64</v>
      </c>
      <c r="S28" s="47">
        <v>1.338</v>
      </c>
      <c r="T28" s="48">
        <f t="shared" si="17"/>
        <v>57.05</v>
      </c>
      <c r="U28" s="126">
        <f t="shared" si="18"/>
        <v>694</v>
      </c>
      <c r="V28" s="46">
        <v>13.09</v>
      </c>
      <c r="W28" s="47">
        <v>1.1225</v>
      </c>
      <c r="X28" s="48">
        <f t="shared" si="19"/>
        <v>14.69</v>
      </c>
      <c r="Y28" s="126">
        <f t="shared" si="20"/>
        <v>717</v>
      </c>
      <c r="Z28" s="127">
        <f t="shared" si="21"/>
        <v>3306</v>
      </c>
      <c r="AA28" s="47" t="s">
        <v>15</v>
      </c>
      <c r="AJ28" s="53"/>
    </row>
    <row r="29" spans="1:36" ht="12.75">
      <c r="A29" s="80" t="s">
        <v>68</v>
      </c>
      <c r="B29" s="65">
        <v>23795</v>
      </c>
      <c r="C29" s="42" t="s">
        <v>55</v>
      </c>
      <c r="D29" s="42">
        <v>55</v>
      </c>
      <c r="E29" s="89" t="s">
        <v>69</v>
      </c>
      <c r="F29" s="46">
        <v>23.47</v>
      </c>
      <c r="G29" s="47">
        <v>1.3145</v>
      </c>
      <c r="H29" s="48">
        <f t="shared" si="11"/>
        <v>30.85</v>
      </c>
      <c r="I29" s="49">
        <f t="shared" si="12"/>
        <v>364</v>
      </c>
      <c r="J29" s="46">
        <v>10.77</v>
      </c>
      <c r="K29" s="47">
        <v>1.2706</v>
      </c>
      <c r="L29" s="48">
        <f t="shared" si="13"/>
        <v>13.68</v>
      </c>
      <c r="M29" s="126">
        <f t="shared" si="14"/>
        <v>709</v>
      </c>
      <c r="N29" s="46">
        <v>29.84</v>
      </c>
      <c r="O29" s="47">
        <v>1.1103</v>
      </c>
      <c r="P29" s="48">
        <f t="shared" si="15"/>
        <v>33.13</v>
      </c>
      <c r="Q29" s="126">
        <f t="shared" si="16"/>
        <v>526</v>
      </c>
      <c r="R29" s="46">
        <v>38.65</v>
      </c>
      <c r="S29" s="47">
        <v>1.338</v>
      </c>
      <c r="T29" s="48">
        <f t="shared" si="17"/>
        <v>51.71</v>
      </c>
      <c r="U29" s="126">
        <f t="shared" si="18"/>
        <v>614</v>
      </c>
      <c r="V29" s="46">
        <v>8.81</v>
      </c>
      <c r="W29" s="47">
        <v>1.1225</v>
      </c>
      <c r="X29" s="48">
        <f t="shared" si="19"/>
        <v>9.88</v>
      </c>
      <c r="Y29" s="126">
        <f t="shared" si="20"/>
        <v>445</v>
      </c>
      <c r="Z29" s="127">
        <f t="shared" si="21"/>
        <v>2658</v>
      </c>
      <c r="AA29" s="47" t="s">
        <v>19</v>
      </c>
      <c r="AJ29" s="53"/>
    </row>
    <row r="30" spans="1:27" ht="12.75">
      <c r="A30" s="40" t="s">
        <v>65</v>
      </c>
      <c r="B30" s="41" t="s">
        <v>66</v>
      </c>
      <c r="C30" s="42" t="s">
        <v>55</v>
      </c>
      <c r="D30" s="42">
        <v>55</v>
      </c>
      <c r="E30" s="40" t="s">
        <v>67</v>
      </c>
      <c r="F30" s="46">
        <v>27.33</v>
      </c>
      <c r="G30" s="47">
        <v>1.3145</v>
      </c>
      <c r="H30" s="48">
        <f t="shared" si="11"/>
        <v>35.92</v>
      </c>
      <c r="I30" s="49">
        <f t="shared" si="12"/>
        <v>446</v>
      </c>
      <c r="J30" s="46">
        <v>9.05</v>
      </c>
      <c r="K30" s="47">
        <v>1.2706</v>
      </c>
      <c r="L30" s="48">
        <f t="shared" si="13"/>
        <v>11.49</v>
      </c>
      <c r="M30" s="126">
        <f t="shared" si="14"/>
        <v>575</v>
      </c>
      <c r="N30" s="46">
        <v>23.49</v>
      </c>
      <c r="O30" s="47">
        <v>1.1103</v>
      </c>
      <c r="P30" s="48">
        <f t="shared" si="15"/>
        <v>26.08</v>
      </c>
      <c r="Q30" s="126">
        <f t="shared" si="16"/>
        <v>388</v>
      </c>
      <c r="R30" s="46">
        <v>26.7</v>
      </c>
      <c r="S30" s="47">
        <v>1.338</v>
      </c>
      <c r="T30" s="48">
        <f t="shared" si="17"/>
        <v>35.72</v>
      </c>
      <c r="U30" s="126">
        <f t="shared" si="18"/>
        <v>380</v>
      </c>
      <c r="V30" s="46">
        <v>10.38</v>
      </c>
      <c r="W30" s="47">
        <v>1.1225</v>
      </c>
      <c r="X30" s="48">
        <f t="shared" si="19"/>
        <v>11.65</v>
      </c>
      <c r="Y30" s="126">
        <f t="shared" si="20"/>
        <v>545</v>
      </c>
      <c r="Z30" s="127">
        <f t="shared" si="21"/>
        <v>2334</v>
      </c>
      <c r="AA30" s="47" t="s">
        <v>31</v>
      </c>
    </row>
    <row r="31" spans="1:27" ht="12.75">
      <c r="A31" s="40" t="s">
        <v>75</v>
      </c>
      <c r="B31" s="79" t="s">
        <v>76</v>
      </c>
      <c r="C31" s="42" t="s">
        <v>55</v>
      </c>
      <c r="D31" s="42">
        <v>60</v>
      </c>
      <c r="E31" s="40" t="s">
        <v>62</v>
      </c>
      <c r="F31" s="46">
        <v>35.19</v>
      </c>
      <c r="G31" s="47">
        <v>1.3082</v>
      </c>
      <c r="H31" s="48">
        <f t="shared" si="11"/>
        <v>46.03</v>
      </c>
      <c r="I31" s="49">
        <f t="shared" si="12"/>
        <v>611</v>
      </c>
      <c r="J31" s="46">
        <v>11.07</v>
      </c>
      <c r="K31" s="47">
        <v>1.2482</v>
      </c>
      <c r="L31" s="48">
        <f t="shared" si="13"/>
        <v>13.81</v>
      </c>
      <c r="M31" s="126">
        <f t="shared" si="14"/>
        <v>717</v>
      </c>
      <c r="N31" s="46">
        <v>34.65</v>
      </c>
      <c r="O31" s="47">
        <v>1.0628</v>
      </c>
      <c r="P31" s="48">
        <f t="shared" si="15"/>
        <v>36.82</v>
      </c>
      <c r="Q31" s="126">
        <f t="shared" si="16"/>
        <v>600</v>
      </c>
      <c r="R31" s="46">
        <v>31.39</v>
      </c>
      <c r="S31" s="47">
        <v>1.414</v>
      </c>
      <c r="T31" s="48">
        <f t="shared" si="17"/>
        <v>44.38</v>
      </c>
      <c r="U31" s="126">
        <f t="shared" si="18"/>
        <v>506</v>
      </c>
      <c r="V31" s="46">
        <v>14.95</v>
      </c>
      <c r="W31" s="47">
        <v>1.0424</v>
      </c>
      <c r="X31" s="48">
        <f t="shared" si="19"/>
        <v>15.58</v>
      </c>
      <c r="Y31" s="126">
        <f t="shared" si="20"/>
        <v>768</v>
      </c>
      <c r="Z31" s="127">
        <f t="shared" si="21"/>
        <v>3202</v>
      </c>
      <c r="AA31" s="47" t="s">
        <v>15</v>
      </c>
    </row>
    <row r="32" spans="1:27" ht="12.75">
      <c r="A32" s="40" t="s">
        <v>70</v>
      </c>
      <c r="B32" s="41" t="s">
        <v>71</v>
      </c>
      <c r="C32" s="42" t="s">
        <v>55</v>
      </c>
      <c r="D32" s="42">
        <v>60</v>
      </c>
      <c r="E32" s="40" t="s">
        <v>43</v>
      </c>
      <c r="F32" s="46">
        <v>27.19</v>
      </c>
      <c r="G32" s="47">
        <v>1.3082</v>
      </c>
      <c r="H32" s="48">
        <f t="shared" si="11"/>
        <v>35.56</v>
      </c>
      <c r="I32" s="49">
        <f t="shared" si="12"/>
        <v>440</v>
      </c>
      <c r="J32" s="46">
        <v>10.29</v>
      </c>
      <c r="K32" s="47">
        <v>1.2482</v>
      </c>
      <c r="L32" s="48">
        <f t="shared" si="13"/>
        <v>12.84</v>
      </c>
      <c r="M32" s="126">
        <f t="shared" si="14"/>
        <v>657</v>
      </c>
      <c r="N32" s="46">
        <v>33.57</v>
      </c>
      <c r="O32" s="47">
        <v>1.0628</v>
      </c>
      <c r="P32" s="48">
        <f t="shared" si="15"/>
        <v>35.67</v>
      </c>
      <c r="Q32" s="126">
        <f t="shared" si="16"/>
        <v>577</v>
      </c>
      <c r="R32" s="46">
        <v>32.57</v>
      </c>
      <c r="S32" s="47">
        <v>1.414</v>
      </c>
      <c r="T32" s="48">
        <f t="shared" si="17"/>
        <v>46.05</v>
      </c>
      <c r="U32" s="126">
        <f t="shared" si="18"/>
        <v>530</v>
      </c>
      <c r="V32" s="46">
        <v>11.03</v>
      </c>
      <c r="W32" s="47">
        <v>1.0424</v>
      </c>
      <c r="X32" s="48">
        <f t="shared" si="19"/>
        <v>11.49</v>
      </c>
      <c r="Y32" s="126">
        <f t="shared" si="20"/>
        <v>536</v>
      </c>
      <c r="Z32" s="127">
        <f t="shared" si="21"/>
        <v>2740</v>
      </c>
      <c r="AA32" s="47" t="s">
        <v>19</v>
      </c>
    </row>
    <row r="33" spans="1:27" ht="12.75">
      <c r="A33" s="40" t="s">
        <v>74</v>
      </c>
      <c r="B33" s="112">
        <v>21414</v>
      </c>
      <c r="C33" s="42" t="s">
        <v>55</v>
      </c>
      <c r="D33" s="42">
        <v>60</v>
      </c>
      <c r="E33" s="90"/>
      <c r="F33" s="46">
        <v>23.95</v>
      </c>
      <c r="G33" s="47">
        <v>1.3082</v>
      </c>
      <c r="H33" s="48">
        <f t="shared" si="11"/>
        <v>31.33</v>
      </c>
      <c r="I33" s="49">
        <f t="shared" si="12"/>
        <v>372</v>
      </c>
      <c r="J33" s="46">
        <v>11.28</v>
      </c>
      <c r="K33" s="47">
        <v>1.2482</v>
      </c>
      <c r="L33" s="48">
        <f t="shared" si="13"/>
        <v>14.07</v>
      </c>
      <c r="M33" s="126">
        <f t="shared" si="14"/>
        <v>733</v>
      </c>
      <c r="N33" s="46">
        <v>32.98</v>
      </c>
      <c r="O33" s="47">
        <v>1.0628</v>
      </c>
      <c r="P33" s="48">
        <f t="shared" si="15"/>
        <v>35.05</v>
      </c>
      <c r="Q33" s="126">
        <f t="shared" si="16"/>
        <v>565</v>
      </c>
      <c r="R33" s="46">
        <v>32.56</v>
      </c>
      <c r="S33" s="47">
        <v>1.414</v>
      </c>
      <c r="T33" s="48">
        <f t="shared" si="17"/>
        <v>46.03</v>
      </c>
      <c r="U33" s="126">
        <f t="shared" si="18"/>
        <v>530</v>
      </c>
      <c r="V33" s="46">
        <v>11.07</v>
      </c>
      <c r="W33" s="47">
        <v>1.0424</v>
      </c>
      <c r="X33" s="48">
        <f t="shared" si="19"/>
        <v>11.53</v>
      </c>
      <c r="Y33" s="126">
        <f t="shared" si="20"/>
        <v>538</v>
      </c>
      <c r="Z33" s="127">
        <f t="shared" si="21"/>
        <v>2738</v>
      </c>
      <c r="AA33" s="47" t="s">
        <v>31</v>
      </c>
    </row>
    <row r="34" spans="1:27" ht="12.75">
      <c r="A34" s="40" t="s">
        <v>77</v>
      </c>
      <c r="B34" s="41" t="s">
        <v>78</v>
      </c>
      <c r="C34" s="42" t="s">
        <v>55</v>
      </c>
      <c r="D34" s="42">
        <v>60</v>
      </c>
      <c r="E34" s="40" t="s">
        <v>69</v>
      </c>
      <c r="F34" s="46">
        <v>28.89</v>
      </c>
      <c r="G34" s="47">
        <v>1.3082</v>
      </c>
      <c r="H34" s="48">
        <f t="shared" si="11"/>
        <v>37.79</v>
      </c>
      <c r="I34" s="49">
        <f t="shared" si="12"/>
        <v>476</v>
      </c>
      <c r="J34" s="46">
        <v>9.76</v>
      </c>
      <c r="K34" s="47">
        <v>1.2482</v>
      </c>
      <c r="L34" s="48">
        <f t="shared" si="13"/>
        <v>12.18</v>
      </c>
      <c r="M34" s="126">
        <f t="shared" si="14"/>
        <v>617</v>
      </c>
      <c r="N34" s="46">
        <v>28.89</v>
      </c>
      <c r="O34" s="47">
        <v>1.0628</v>
      </c>
      <c r="P34" s="48">
        <f t="shared" si="15"/>
        <v>30.7</v>
      </c>
      <c r="Q34" s="126">
        <f t="shared" si="16"/>
        <v>478</v>
      </c>
      <c r="R34" s="46">
        <v>20.21</v>
      </c>
      <c r="S34" s="47">
        <v>1.414</v>
      </c>
      <c r="T34" s="48">
        <f t="shared" si="17"/>
        <v>28.57</v>
      </c>
      <c r="U34" s="126">
        <f t="shared" si="18"/>
        <v>279</v>
      </c>
      <c r="V34" s="46">
        <v>10.85</v>
      </c>
      <c r="W34" s="47">
        <v>1.0424</v>
      </c>
      <c r="X34" s="48">
        <f t="shared" si="19"/>
        <v>11.31</v>
      </c>
      <c r="Y34" s="126">
        <f t="shared" si="20"/>
        <v>526</v>
      </c>
      <c r="Z34" s="127">
        <f t="shared" si="21"/>
        <v>2376</v>
      </c>
      <c r="AA34" s="47">
        <v>4</v>
      </c>
    </row>
    <row r="35" spans="1:27" ht="12.75">
      <c r="A35" s="36" t="s">
        <v>79</v>
      </c>
      <c r="B35" s="112">
        <v>21019</v>
      </c>
      <c r="C35" s="114" t="s">
        <v>55</v>
      </c>
      <c r="D35" s="114">
        <v>60</v>
      </c>
      <c r="E35" s="116" t="s">
        <v>69</v>
      </c>
      <c r="F35" s="117">
        <v>36.56</v>
      </c>
      <c r="G35" s="118">
        <v>1.3082</v>
      </c>
      <c r="H35" s="84">
        <f t="shared" si="11"/>
        <v>47.82</v>
      </c>
      <c r="I35" s="85">
        <f t="shared" si="12"/>
        <v>640</v>
      </c>
      <c r="J35" s="117">
        <v>9.71</v>
      </c>
      <c r="K35" s="118">
        <v>1.2482</v>
      </c>
      <c r="L35" s="84">
        <f t="shared" si="13"/>
        <v>12.12</v>
      </c>
      <c r="M35" s="128">
        <f t="shared" si="14"/>
        <v>614</v>
      </c>
      <c r="N35" s="117">
        <v>36.5</v>
      </c>
      <c r="O35" s="118">
        <v>1.0628</v>
      </c>
      <c r="P35" s="84">
        <f t="shared" si="15"/>
        <v>38.79</v>
      </c>
      <c r="Q35" s="128">
        <f t="shared" si="16"/>
        <v>640</v>
      </c>
      <c r="R35" s="117">
        <v>18.59</v>
      </c>
      <c r="S35" s="118">
        <v>1.414</v>
      </c>
      <c r="T35" s="84">
        <f t="shared" si="17"/>
        <v>26.28</v>
      </c>
      <c r="U35" s="128">
        <f t="shared" si="18"/>
        <v>247</v>
      </c>
      <c r="V35" s="117">
        <v>0</v>
      </c>
      <c r="W35" s="118">
        <v>1.0424</v>
      </c>
      <c r="X35" s="84">
        <f t="shared" si="19"/>
        <v>0</v>
      </c>
      <c r="Y35" s="128">
        <f t="shared" si="20"/>
        <v>0</v>
      </c>
      <c r="Z35" s="129">
        <f t="shared" si="21"/>
        <v>2141</v>
      </c>
      <c r="AA35" s="118">
        <v>5</v>
      </c>
    </row>
    <row r="36" spans="1:27" ht="12.75">
      <c r="A36" s="40" t="s">
        <v>72</v>
      </c>
      <c r="B36" s="41" t="s">
        <v>73</v>
      </c>
      <c r="C36" s="42" t="s">
        <v>55</v>
      </c>
      <c r="D36" s="42">
        <v>60</v>
      </c>
      <c r="E36" s="40" t="s">
        <v>62</v>
      </c>
      <c r="F36" s="46">
        <v>21.54</v>
      </c>
      <c r="G36" s="47">
        <v>1.3082</v>
      </c>
      <c r="H36" s="48">
        <f t="shared" si="11"/>
        <v>28.17</v>
      </c>
      <c r="I36" s="49">
        <f t="shared" si="12"/>
        <v>321</v>
      </c>
      <c r="J36" s="46">
        <v>7.44</v>
      </c>
      <c r="K36" s="47">
        <v>1.2482</v>
      </c>
      <c r="L36" s="48">
        <f t="shared" si="13"/>
        <v>9.28</v>
      </c>
      <c r="M36" s="126">
        <f t="shared" si="14"/>
        <v>443</v>
      </c>
      <c r="N36" s="46">
        <v>23.21</v>
      </c>
      <c r="O36" s="47">
        <v>1.0628</v>
      </c>
      <c r="P36" s="48">
        <f t="shared" si="15"/>
        <v>24.66</v>
      </c>
      <c r="Q36" s="126">
        <f t="shared" si="16"/>
        <v>361</v>
      </c>
      <c r="R36" s="46">
        <v>24.89</v>
      </c>
      <c r="S36" s="47">
        <v>1.414</v>
      </c>
      <c r="T36" s="48">
        <f t="shared" si="17"/>
        <v>35.19</v>
      </c>
      <c r="U36" s="126">
        <f t="shared" si="18"/>
        <v>373</v>
      </c>
      <c r="V36" s="46">
        <v>7.12</v>
      </c>
      <c r="W36" s="47">
        <v>1.0424</v>
      </c>
      <c r="X36" s="48">
        <f t="shared" si="19"/>
        <v>7.42</v>
      </c>
      <c r="Y36" s="126">
        <f t="shared" si="20"/>
        <v>309</v>
      </c>
      <c r="Z36" s="127">
        <f t="shared" si="21"/>
        <v>1807</v>
      </c>
      <c r="AA36" s="47">
        <v>6</v>
      </c>
    </row>
    <row r="37" spans="1:27" ht="12.75">
      <c r="A37" s="40" t="s">
        <v>81</v>
      </c>
      <c r="B37" s="79">
        <v>19976</v>
      </c>
      <c r="C37" s="42" t="s">
        <v>55</v>
      </c>
      <c r="D37" s="42">
        <v>65</v>
      </c>
      <c r="E37" s="40" t="s">
        <v>24</v>
      </c>
      <c r="F37" s="46">
        <v>27.34</v>
      </c>
      <c r="G37" s="47">
        <v>1.4656</v>
      </c>
      <c r="H37" s="48">
        <f t="shared" si="11"/>
        <v>40.06</v>
      </c>
      <c r="I37" s="49">
        <f t="shared" si="12"/>
        <v>513</v>
      </c>
      <c r="J37" s="46">
        <v>10.96</v>
      </c>
      <c r="K37" s="47">
        <v>1.3607</v>
      </c>
      <c r="L37" s="48">
        <f t="shared" si="13"/>
        <v>14.91</v>
      </c>
      <c r="M37" s="126">
        <f t="shared" si="14"/>
        <v>784</v>
      </c>
      <c r="N37" s="46">
        <v>28.09</v>
      </c>
      <c r="O37" s="47">
        <v>1.1637</v>
      </c>
      <c r="P37" s="48">
        <f t="shared" si="15"/>
        <v>32.68</v>
      </c>
      <c r="Q37" s="126">
        <f t="shared" si="16"/>
        <v>517</v>
      </c>
      <c r="R37" s="46">
        <v>33.66</v>
      </c>
      <c r="S37" s="47">
        <v>1.562</v>
      </c>
      <c r="T37" s="48">
        <f t="shared" si="17"/>
        <v>52.57</v>
      </c>
      <c r="U37" s="126">
        <f t="shared" si="18"/>
        <v>627</v>
      </c>
      <c r="V37" s="46">
        <v>11.03</v>
      </c>
      <c r="W37" s="47">
        <v>1.1153</v>
      </c>
      <c r="X37" s="48">
        <f t="shared" si="19"/>
        <v>12.3</v>
      </c>
      <c r="Y37" s="126">
        <f t="shared" si="20"/>
        <v>581</v>
      </c>
      <c r="Z37" s="127">
        <f t="shared" si="21"/>
        <v>3022</v>
      </c>
      <c r="AA37" s="47" t="s">
        <v>15</v>
      </c>
    </row>
    <row r="38" spans="1:27" ht="12.75">
      <c r="A38" s="40" t="s">
        <v>85</v>
      </c>
      <c r="B38" s="112">
        <v>20335</v>
      </c>
      <c r="C38" s="42" t="s">
        <v>55</v>
      </c>
      <c r="D38" s="42">
        <v>65</v>
      </c>
      <c r="E38" s="40" t="s">
        <v>86</v>
      </c>
      <c r="F38" s="46">
        <v>26</v>
      </c>
      <c r="G38" s="47">
        <v>1.4656</v>
      </c>
      <c r="H38" s="48">
        <f t="shared" si="11"/>
        <v>38.1</v>
      </c>
      <c r="I38" s="49">
        <f t="shared" si="12"/>
        <v>481</v>
      </c>
      <c r="J38" s="46">
        <v>9.83</v>
      </c>
      <c r="K38" s="47">
        <v>1.3607</v>
      </c>
      <c r="L38" s="48">
        <f t="shared" si="13"/>
        <v>13.37</v>
      </c>
      <c r="M38" s="126">
        <f t="shared" si="14"/>
        <v>690</v>
      </c>
      <c r="N38" s="46">
        <v>31.22</v>
      </c>
      <c r="O38" s="47">
        <v>1.1637</v>
      </c>
      <c r="P38" s="48">
        <f t="shared" si="15"/>
        <v>36.33</v>
      </c>
      <c r="Q38" s="126">
        <f t="shared" si="16"/>
        <v>590</v>
      </c>
      <c r="R38" s="46">
        <v>25.05</v>
      </c>
      <c r="S38" s="47">
        <v>1.562</v>
      </c>
      <c r="T38" s="48">
        <f t="shared" si="17"/>
        <v>39.12</v>
      </c>
      <c r="U38" s="126">
        <f t="shared" si="18"/>
        <v>429</v>
      </c>
      <c r="V38" s="46">
        <v>11.16</v>
      </c>
      <c r="W38" s="47">
        <v>1.1153</v>
      </c>
      <c r="X38" s="48">
        <f t="shared" si="19"/>
        <v>12.44</v>
      </c>
      <c r="Y38" s="126">
        <f t="shared" si="20"/>
        <v>589</v>
      </c>
      <c r="Z38" s="127">
        <f t="shared" si="21"/>
        <v>2779</v>
      </c>
      <c r="AA38" s="104" t="s">
        <v>19</v>
      </c>
    </row>
    <row r="39" spans="1:27" ht="12.75">
      <c r="A39" s="40" t="s">
        <v>82</v>
      </c>
      <c r="B39" s="113" t="s">
        <v>83</v>
      </c>
      <c r="C39" s="42" t="s">
        <v>55</v>
      </c>
      <c r="D39" s="42">
        <v>65</v>
      </c>
      <c r="E39" s="40" t="s">
        <v>84</v>
      </c>
      <c r="F39" s="46">
        <v>34.26</v>
      </c>
      <c r="G39" s="47">
        <v>1.4656</v>
      </c>
      <c r="H39" s="48">
        <f t="shared" si="11"/>
        <v>50.21</v>
      </c>
      <c r="I39" s="49">
        <f t="shared" si="12"/>
        <v>680</v>
      </c>
      <c r="J39" s="46">
        <v>9.82</v>
      </c>
      <c r="K39" s="47">
        <v>1.3607</v>
      </c>
      <c r="L39" s="48">
        <f t="shared" si="13"/>
        <v>13.36</v>
      </c>
      <c r="M39" s="126">
        <f t="shared" si="14"/>
        <v>689</v>
      </c>
      <c r="N39" s="46">
        <v>32.84</v>
      </c>
      <c r="O39" s="47">
        <v>1.1637</v>
      </c>
      <c r="P39" s="48">
        <f t="shared" si="15"/>
        <v>38.21</v>
      </c>
      <c r="Q39" s="126">
        <f t="shared" si="16"/>
        <v>628</v>
      </c>
      <c r="R39" s="46">
        <v>32.41</v>
      </c>
      <c r="S39" s="47">
        <v>1.562</v>
      </c>
      <c r="T39" s="48">
        <f t="shared" si="17"/>
        <v>50.62</v>
      </c>
      <c r="U39" s="126">
        <f t="shared" si="18"/>
        <v>598</v>
      </c>
      <c r="V39" s="46">
        <v>0</v>
      </c>
      <c r="W39" s="47">
        <v>1.1153</v>
      </c>
      <c r="X39" s="48">
        <f t="shared" si="19"/>
        <v>0</v>
      </c>
      <c r="Y39" s="126">
        <f t="shared" si="20"/>
        <v>0</v>
      </c>
      <c r="Z39" s="127">
        <f t="shared" si="21"/>
        <v>2595</v>
      </c>
      <c r="AA39" s="47" t="s">
        <v>31</v>
      </c>
    </row>
    <row r="40" spans="1:27" ht="12.75">
      <c r="A40" s="40" t="s">
        <v>90</v>
      </c>
      <c r="B40" s="112">
        <v>17798</v>
      </c>
      <c r="C40" s="42" t="s">
        <v>55</v>
      </c>
      <c r="D40" s="42">
        <v>70</v>
      </c>
      <c r="E40" s="40" t="s">
        <v>24</v>
      </c>
      <c r="F40" s="46">
        <v>42.85</v>
      </c>
      <c r="G40" s="69">
        <v>1.4524</v>
      </c>
      <c r="H40" s="48">
        <f t="shared" si="11"/>
        <v>62.23</v>
      </c>
      <c r="I40" s="49">
        <f t="shared" si="12"/>
        <v>880</v>
      </c>
      <c r="J40" s="46">
        <v>13.3</v>
      </c>
      <c r="K40" s="69">
        <v>1.2806</v>
      </c>
      <c r="L40" s="48">
        <f t="shared" si="13"/>
        <v>17.03</v>
      </c>
      <c r="M40" s="126">
        <f t="shared" si="14"/>
        <v>915</v>
      </c>
      <c r="N40" s="46">
        <v>36.86</v>
      </c>
      <c r="O40" s="47">
        <v>1.2781</v>
      </c>
      <c r="P40" s="48">
        <f t="shared" si="15"/>
        <v>47.11</v>
      </c>
      <c r="Q40" s="126">
        <f t="shared" si="16"/>
        <v>810</v>
      </c>
      <c r="R40" s="46">
        <v>38.63</v>
      </c>
      <c r="S40" s="47">
        <v>1.6801</v>
      </c>
      <c r="T40" s="48">
        <f t="shared" si="17"/>
        <v>64.9</v>
      </c>
      <c r="U40" s="126">
        <f t="shared" si="18"/>
        <v>812</v>
      </c>
      <c r="V40" s="46">
        <v>17.32</v>
      </c>
      <c r="W40" s="47">
        <v>1.1408</v>
      </c>
      <c r="X40" s="48">
        <f t="shared" si="19"/>
        <v>19.75</v>
      </c>
      <c r="Y40" s="119">
        <f t="shared" si="20"/>
        <v>1009</v>
      </c>
      <c r="Z40" s="127">
        <f t="shared" si="21"/>
        <v>4426</v>
      </c>
      <c r="AA40" s="47" t="s">
        <v>15</v>
      </c>
    </row>
    <row r="41" spans="1:27" ht="12.75">
      <c r="A41" s="40" t="s">
        <v>87</v>
      </c>
      <c r="B41" s="112">
        <v>18509</v>
      </c>
      <c r="C41" s="42" t="s">
        <v>55</v>
      </c>
      <c r="D41" s="42">
        <v>70</v>
      </c>
      <c r="E41" s="40" t="s">
        <v>84</v>
      </c>
      <c r="F41" s="46">
        <v>38.96</v>
      </c>
      <c r="G41" s="69">
        <v>1.4524</v>
      </c>
      <c r="H41" s="48">
        <f t="shared" si="11"/>
        <v>56.58</v>
      </c>
      <c r="I41" s="49">
        <f t="shared" si="12"/>
        <v>786</v>
      </c>
      <c r="J41" s="46">
        <v>10.88</v>
      </c>
      <c r="K41" s="69">
        <v>1.2806</v>
      </c>
      <c r="L41" s="48">
        <f t="shared" si="13"/>
        <v>13.93</v>
      </c>
      <c r="M41" s="126">
        <f t="shared" si="14"/>
        <v>724</v>
      </c>
      <c r="N41" s="46">
        <v>31.21</v>
      </c>
      <c r="O41" s="47">
        <v>1.2781</v>
      </c>
      <c r="P41" s="48">
        <f t="shared" si="15"/>
        <v>39.88</v>
      </c>
      <c r="Q41" s="126">
        <f t="shared" si="16"/>
        <v>662</v>
      </c>
      <c r="R41" s="46">
        <v>31.01</v>
      </c>
      <c r="S41" s="47">
        <v>1.6801</v>
      </c>
      <c r="T41" s="48">
        <f t="shared" si="17"/>
        <v>52.09</v>
      </c>
      <c r="U41" s="126">
        <f t="shared" si="18"/>
        <v>620</v>
      </c>
      <c r="V41" s="46">
        <v>14.3</v>
      </c>
      <c r="W41" s="47">
        <v>1.1408</v>
      </c>
      <c r="X41" s="48">
        <f t="shared" si="19"/>
        <v>16.31</v>
      </c>
      <c r="Y41" s="126">
        <f t="shared" si="20"/>
        <v>810</v>
      </c>
      <c r="Z41" s="127">
        <f t="shared" si="21"/>
        <v>3602</v>
      </c>
      <c r="AA41" s="47" t="s">
        <v>19</v>
      </c>
    </row>
    <row r="42" spans="1:27" ht="12.75">
      <c r="A42" s="40" t="s">
        <v>89</v>
      </c>
      <c r="B42" s="112">
        <v>18740</v>
      </c>
      <c r="C42" s="42" t="s">
        <v>55</v>
      </c>
      <c r="D42" s="42">
        <v>70</v>
      </c>
      <c r="E42" s="40" t="s">
        <v>24</v>
      </c>
      <c r="F42" s="46">
        <v>31.57</v>
      </c>
      <c r="G42" s="69">
        <v>1.4524</v>
      </c>
      <c r="H42" s="48">
        <f t="shared" si="11"/>
        <v>45.85</v>
      </c>
      <c r="I42" s="49">
        <f t="shared" si="12"/>
        <v>608</v>
      </c>
      <c r="J42" s="46">
        <v>12.11</v>
      </c>
      <c r="K42" s="69">
        <v>1.2806</v>
      </c>
      <c r="L42" s="48">
        <f t="shared" si="13"/>
        <v>15.5</v>
      </c>
      <c r="M42" s="126">
        <f t="shared" si="14"/>
        <v>820</v>
      </c>
      <c r="N42" s="46">
        <v>34.82</v>
      </c>
      <c r="O42" s="47">
        <v>1.2781</v>
      </c>
      <c r="P42" s="48">
        <f t="shared" si="15"/>
        <v>44.5</v>
      </c>
      <c r="Q42" s="126">
        <f t="shared" si="16"/>
        <v>757</v>
      </c>
      <c r="R42" s="46">
        <v>30.38</v>
      </c>
      <c r="S42" s="47">
        <v>1.6801</v>
      </c>
      <c r="T42" s="48">
        <f t="shared" si="17"/>
        <v>51.04</v>
      </c>
      <c r="U42" s="126">
        <f t="shared" si="18"/>
        <v>604</v>
      </c>
      <c r="V42" s="46">
        <v>12.2</v>
      </c>
      <c r="W42" s="47">
        <v>1.1408</v>
      </c>
      <c r="X42" s="48">
        <f t="shared" si="19"/>
        <v>13.91</v>
      </c>
      <c r="Y42" s="126">
        <f t="shared" si="20"/>
        <v>673</v>
      </c>
      <c r="Z42" s="127">
        <f t="shared" si="21"/>
        <v>3462</v>
      </c>
      <c r="AA42" s="47" t="s">
        <v>31</v>
      </c>
    </row>
    <row r="43" spans="1:27" ht="12.75">
      <c r="A43" s="40" t="s">
        <v>88</v>
      </c>
      <c r="B43" s="79">
        <v>17119</v>
      </c>
      <c r="C43" s="42" t="s">
        <v>55</v>
      </c>
      <c r="D43" s="42">
        <v>70</v>
      </c>
      <c r="E43" s="40" t="s">
        <v>84</v>
      </c>
      <c r="F43" s="46">
        <v>28.29</v>
      </c>
      <c r="G43" s="69">
        <v>1.4524</v>
      </c>
      <c r="H43" s="48">
        <f t="shared" si="11"/>
        <v>41.08</v>
      </c>
      <c r="I43" s="49">
        <f t="shared" si="12"/>
        <v>530</v>
      </c>
      <c r="J43" s="46">
        <v>10.01</v>
      </c>
      <c r="K43" s="69">
        <v>1.2806</v>
      </c>
      <c r="L43" s="48">
        <f t="shared" si="13"/>
        <v>12.81</v>
      </c>
      <c r="M43" s="126">
        <f t="shared" si="14"/>
        <v>656</v>
      </c>
      <c r="N43" s="46">
        <v>30.95</v>
      </c>
      <c r="O43" s="47">
        <v>1.2781</v>
      </c>
      <c r="P43" s="48">
        <f t="shared" si="15"/>
        <v>39.55</v>
      </c>
      <c r="Q43" s="126">
        <f t="shared" si="16"/>
        <v>655</v>
      </c>
      <c r="R43" s="46">
        <v>29.88</v>
      </c>
      <c r="S43" s="47">
        <v>1.6801</v>
      </c>
      <c r="T43" s="48">
        <f t="shared" si="17"/>
        <v>50.2</v>
      </c>
      <c r="U43" s="126">
        <f t="shared" si="18"/>
        <v>592</v>
      </c>
      <c r="V43" s="46">
        <v>12.82</v>
      </c>
      <c r="W43" s="47">
        <v>1.1408</v>
      </c>
      <c r="X43" s="48">
        <f t="shared" si="19"/>
        <v>14.62</v>
      </c>
      <c r="Y43" s="126">
        <f t="shared" si="20"/>
        <v>713</v>
      </c>
      <c r="Z43" s="127">
        <f t="shared" si="21"/>
        <v>3146</v>
      </c>
      <c r="AA43" s="47">
        <v>4</v>
      </c>
    </row>
    <row r="44" spans="1:27" ht="12.75">
      <c r="A44" s="40" t="s">
        <v>91</v>
      </c>
      <c r="B44" s="41" t="s">
        <v>92</v>
      </c>
      <c r="C44" s="42" t="s">
        <v>55</v>
      </c>
      <c r="D44" s="42">
        <v>75</v>
      </c>
      <c r="E44" s="40" t="s">
        <v>84</v>
      </c>
      <c r="F44" s="46">
        <v>30.41</v>
      </c>
      <c r="G44" s="69">
        <v>1.649</v>
      </c>
      <c r="H44" s="48">
        <f t="shared" si="11"/>
        <v>50.14</v>
      </c>
      <c r="I44" s="49">
        <f t="shared" si="12"/>
        <v>679</v>
      </c>
      <c r="J44" s="46">
        <v>10.65</v>
      </c>
      <c r="K44" s="69">
        <v>1.3993</v>
      </c>
      <c r="L44" s="48">
        <f t="shared" si="13"/>
        <v>14.9</v>
      </c>
      <c r="M44" s="126">
        <f t="shared" si="14"/>
        <v>784</v>
      </c>
      <c r="N44" s="46">
        <v>27.19</v>
      </c>
      <c r="O44" s="47">
        <v>1.4332</v>
      </c>
      <c r="P44" s="48">
        <f t="shared" si="15"/>
        <v>38.96</v>
      </c>
      <c r="Q44" s="126">
        <f t="shared" si="16"/>
        <v>643</v>
      </c>
      <c r="R44" s="46">
        <v>21.52</v>
      </c>
      <c r="S44" s="47">
        <v>1.8932</v>
      </c>
      <c r="T44" s="48">
        <f t="shared" si="17"/>
        <v>40.74</v>
      </c>
      <c r="U44" s="126">
        <f t="shared" si="18"/>
        <v>453</v>
      </c>
      <c r="V44" s="46">
        <v>12.08</v>
      </c>
      <c r="W44" s="47">
        <v>1.2286</v>
      </c>
      <c r="X44" s="48">
        <f t="shared" si="19"/>
        <v>14.84</v>
      </c>
      <c r="Y44" s="126">
        <f t="shared" si="20"/>
        <v>726</v>
      </c>
      <c r="Z44" s="127">
        <f t="shared" si="21"/>
        <v>3285</v>
      </c>
      <c r="AA44" s="47" t="s">
        <v>15</v>
      </c>
    </row>
    <row r="45" spans="1:27" ht="12.75">
      <c r="A45" s="40" t="s">
        <v>93</v>
      </c>
      <c r="B45" s="112">
        <v>16640</v>
      </c>
      <c r="C45" s="42" t="s">
        <v>55</v>
      </c>
      <c r="D45" s="42">
        <v>75</v>
      </c>
      <c r="E45" s="40" t="s">
        <v>84</v>
      </c>
      <c r="F45" s="46">
        <v>30.08</v>
      </c>
      <c r="G45" s="69">
        <v>1.649</v>
      </c>
      <c r="H45" s="48">
        <f t="shared" si="11"/>
        <v>49.6</v>
      </c>
      <c r="I45" s="49">
        <f t="shared" si="12"/>
        <v>670</v>
      </c>
      <c r="J45" s="46">
        <v>9.98</v>
      </c>
      <c r="K45" s="69">
        <v>1.3993</v>
      </c>
      <c r="L45" s="48">
        <f t="shared" si="13"/>
        <v>13.96</v>
      </c>
      <c r="M45" s="126">
        <f t="shared" si="14"/>
        <v>726</v>
      </c>
      <c r="N45" s="46">
        <v>24.99</v>
      </c>
      <c r="O45" s="47">
        <v>1.4332</v>
      </c>
      <c r="P45" s="48">
        <f t="shared" si="15"/>
        <v>35.81</v>
      </c>
      <c r="Q45" s="126">
        <f t="shared" si="16"/>
        <v>580</v>
      </c>
      <c r="R45" s="46">
        <v>25.13</v>
      </c>
      <c r="S45" s="47">
        <v>1.8932</v>
      </c>
      <c r="T45" s="48">
        <f t="shared" si="17"/>
        <v>47.57</v>
      </c>
      <c r="U45" s="126">
        <f t="shared" si="18"/>
        <v>553</v>
      </c>
      <c r="V45" s="46">
        <v>11.49</v>
      </c>
      <c r="W45" s="47">
        <v>1.2286</v>
      </c>
      <c r="X45" s="48">
        <f t="shared" si="19"/>
        <v>14.11</v>
      </c>
      <c r="Y45" s="126">
        <f t="shared" si="20"/>
        <v>684</v>
      </c>
      <c r="Z45" s="127">
        <f t="shared" si="21"/>
        <v>3213</v>
      </c>
      <c r="AA45" s="47" t="s">
        <v>19</v>
      </c>
    </row>
    <row r="46" spans="1:28" ht="12.75">
      <c r="A46" s="40" t="s">
        <v>94</v>
      </c>
      <c r="B46" s="41" t="s">
        <v>95</v>
      </c>
      <c r="C46" s="42" t="s">
        <v>55</v>
      </c>
      <c r="D46" s="42">
        <v>80</v>
      </c>
      <c r="E46" s="40" t="s">
        <v>84</v>
      </c>
      <c r="F46" s="46">
        <v>35.3</v>
      </c>
      <c r="G46" s="69">
        <v>1.8654</v>
      </c>
      <c r="H46" s="48">
        <f t="shared" si="11"/>
        <v>65.84</v>
      </c>
      <c r="I46" s="49">
        <f t="shared" si="12"/>
        <v>941</v>
      </c>
      <c r="J46" s="46">
        <v>11.06</v>
      </c>
      <c r="K46" s="69">
        <v>1.5053</v>
      </c>
      <c r="L46" s="48">
        <f t="shared" si="13"/>
        <v>16.64</v>
      </c>
      <c r="M46" s="126">
        <f t="shared" si="14"/>
        <v>891</v>
      </c>
      <c r="N46" s="46">
        <v>28.29</v>
      </c>
      <c r="O46" s="47">
        <v>1.6441</v>
      </c>
      <c r="P46" s="48">
        <f t="shared" si="15"/>
        <v>46.51</v>
      </c>
      <c r="Q46" s="126">
        <f t="shared" si="16"/>
        <v>798</v>
      </c>
      <c r="R46" s="46">
        <v>21.84</v>
      </c>
      <c r="S46" s="47">
        <v>2.0952</v>
      </c>
      <c r="T46" s="48">
        <f t="shared" si="17"/>
        <v>45.75</v>
      </c>
      <c r="U46" s="126">
        <f t="shared" si="18"/>
        <v>526</v>
      </c>
      <c r="V46" s="46">
        <v>13.38</v>
      </c>
      <c r="W46" s="47">
        <v>1.3043</v>
      </c>
      <c r="X46" s="48">
        <f t="shared" si="19"/>
        <v>17.45</v>
      </c>
      <c r="Y46" s="126">
        <f t="shared" si="20"/>
        <v>876</v>
      </c>
      <c r="Z46" s="127">
        <f t="shared" si="21"/>
        <v>4032</v>
      </c>
      <c r="AA46" s="47" t="s">
        <v>15</v>
      </c>
      <c r="AB46" s="40" t="s">
        <v>100</v>
      </c>
    </row>
    <row r="47" spans="1:27" ht="12.75">
      <c r="A47" s="40" t="s">
        <v>97</v>
      </c>
      <c r="B47" s="113" t="s">
        <v>98</v>
      </c>
      <c r="C47" s="42" t="s">
        <v>55</v>
      </c>
      <c r="D47" s="42">
        <v>85</v>
      </c>
      <c r="E47" s="89" t="s">
        <v>84</v>
      </c>
      <c r="F47" s="46">
        <v>25.51</v>
      </c>
      <c r="G47" s="69">
        <v>2.2212</v>
      </c>
      <c r="H47" s="48">
        <f t="shared" si="11"/>
        <v>56.66</v>
      </c>
      <c r="I47" s="49">
        <f t="shared" si="12"/>
        <v>787</v>
      </c>
      <c r="J47" s="46">
        <v>7.89</v>
      </c>
      <c r="K47" s="69">
        <v>1.6866</v>
      </c>
      <c r="L47" s="48">
        <f t="shared" si="13"/>
        <v>13.3</v>
      </c>
      <c r="M47" s="126">
        <f t="shared" si="14"/>
        <v>686</v>
      </c>
      <c r="N47" s="46">
        <v>20.38</v>
      </c>
      <c r="O47" s="47">
        <v>1.9508</v>
      </c>
      <c r="P47" s="48">
        <f t="shared" si="15"/>
        <v>39.75</v>
      </c>
      <c r="Q47" s="126">
        <f t="shared" si="16"/>
        <v>659</v>
      </c>
      <c r="R47" s="46">
        <v>15.11</v>
      </c>
      <c r="S47" s="47">
        <v>2.4378</v>
      </c>
      <c r="T47" s="48">
        <f t="shared" si="17"/>
        <v>36.83</v>
      </c>
      <c r="U47" s="126">
        <f t="shared" si="18"/>
        <v>396</v>
      </c>
      <c r="V47" s="107">
        <v>9.63</v>
      </c>
      <c r="W47" s="47">
        <v>1.4452</v>
      </c>
      <c r="X47" s="48">
        <f t="shared" si="19"/>
        <v>13.91</v>
      </c>
      <c r="Y47" s="126">
        <f t="shared" si="20"/>
        <v>673</v>
      </c>
      <c r="Z47" s="127">
        <f t="shared" si="21"/>
        <v>3201</v>
      </c>
      <c r="AA47" s="47" t="s">
        <v>15</v>
      </c>
    </row>
    <row r="48" spans="1:27" ht="12.75">
      <c r="A48" s="80" t="s">
        <v>99</v>
      </c>
      <c r="B48" s="88">
        <v>13121</v>
      </c>
      <c r="C48" s="42" t="s">
        <v>55</v>
      </c>
      <c r="D48" s="42">
        <v>85</v>
      </c>
      <c r="E48" s="89" t="s">
        <v>24</v>
      </c>
      <c r="F48" s="46">
        <v>25.16</v>
      </c>
      <c r="G48" s="69">
        <v>2.2212</v>
      </c>
      <c r="H48" s="48">
        <f t="shared" si="11"/>
        <v>55.88</v>
      </c>
      <c r="I48" s="49">
        <f t="shared" si="12"/>
        <v>774</v>
      </c>
      <c r="J48" s="46">
        <v>7.51</v>
      </c>
      <c r="K48" s="69">
        <v>1.6866</v>
      </c>
      <c r="L48" s="48">
        <f t="shared" si="13"/>
        <v>12.66</v>
      </c>
      <c r="M48" s="126">
        <f t="shared" si="14"/>
        <v>647</v>
      </c>
      <c r="N48" s="46">
        <v>17.2</v>
      </c>
      <c r="O48" s="47">
        <v>1.9508</v>
      </c>
      <c r="P48" s="48">
        <f t="shared" si="15"/>
        <v>33.55</v>
      </c>
      <c r="Q48" s="126">
        <f t="shared" si="16"/>
        <v>535</v>
      </c>
      <c r="R48" s="46">
        <v>13.42</v>
      </c>
      <c r="S48" s="47">
        <v>2.4378</v>
      </c>
      <c r="T48" s="48">
        <f t="shared" si="17"/>
        <v>32.71</v>
      </c>
      <c r="U48" s="126">
        <f t="shared" si="18"/>
        <v>338</v>
      </c>
      <c r="V48" s="107">
        <v>9.03</v>
      </c>
      <c r="W48" s="47">
        <v>1.4452</v>
      </c>
      <c r="X48" s="48">
        <f t="shared" si="19"/>
        <v>13.05</v>
      </c>
      <c r="Y48" s="126">
        <f t="shared" si="20"/>
        <v>624</v>
      </c>
      <c r="Z48" s="127">
        <f t="shared" si="21"/>
        <v>2918</v>
      </c>
      <c r="AA48" s="47" t="s">
        <v>19</v>
      </c>
    </row>
    <row r="49" spans="1:27" ht="12.75">
      <c r="A49" s="31"/>
      <c r="B49" s="32"/>
      <c r="C49" s="33"/>
      <c r="D49" s="34"/>
      <c r="E49" s="35"/>
      <c r="F49" s="122"/>
      <c r="G49" s="36"/>
      <c r="H49" s="36"/>
      <c r="I49" s="36"/>
      <c r="J49" s="37"/>
      <c r="K49" s="38"/>
      <c r="L49" s="38"/>
      <c r="M49" s="130"/>
      <c r="N49" s="37"/>
      <c r="O49" s="38"/>
      <c r="P49" s="38"/>
      <c r="Q49" s="38"/>
      <c r="R49" s="37"/>
      <c r="S49" s="38"/>
      <c r="T49" s="38"/>
      <c r="U49" s="38"/>
      <c r="V49" s="37"/>
      <c r="W49" s="38"/>
      <c r="X49" s="38"/>
      <c r="Y49" s="38"/>
      <c r="Z49" s="38"/>
      <c r="AA49" s="38"/>
    </row>
  </sheetData>
  <sheetProtection selectLockedCells="1" selectUnlockedCells="1"/>
  <mergeCells count="1">
    <mergeCell ref="F2:R2"/>
  </mergeCells>
  <printOptions/>
  <pageMargins left="0.39375" right="0.39375" top="1.0527777777777778" bottom="1.0527777777777778" header="0.7875" footer="0.7875"/>
  <pageSetup firstPageNumber="1" useFirstPageNumber="1"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zoomScale="130" zoomScaleNormal="130" zoomScalePageLayoutView="0" workbookViewId="0" topLeftCell="A19">
      <selection activeCell="A7" sqref="A7:AA26"/>
    </sheetView>
  </sheetViews>
  <sheetFormatPr defaultColWidth="11.57421875" defaultRowHeight="12.75"/>
  <cols>
    <col min="1" max="1" width="15.28125" style="11" customWidth="1"/>
    <col min="2" max="2" width="0" style="2" hidden="1" customWidth="1"/>
    <col min="3" max="3" width="3.8515625" style="3" customWidth="1"/>
    <col min="4" max="4" width="4.28125" style="3" customWidth="1"/>
    <col min="5" max="5" width="0" style="73" hidden="1" customWidth="1"/>
    <col min="6" max="6" width="8.7109375" style="5" customWidth="1"/>
    <col min="7" max="8" width="0" style="6" hidden="1" customWidth="1"/>
    <col min="9" max="9" width="8.28125" style="7" customWidth="1"/>
    <col min="10" max="10" width="7.421875" style="5" customWidth="1"/>
    <col min="11" max="12" width="0" style="6" hidden="1" customWidth="1"/>
    <col min="13" max="13" width="8.00390625" style="7" customWidth="1"/>
    <col min="14" max="14" width="8.28125" style="5" customWidth="1"/>
    <col min="15" max="16" width="0" style="6" hidden="1" customWidth="1"/>
    <col min="17" max="17" width="8.00390625" style="7" customWidth="1"/>
    <col min="18" max="18" width="8.57421875" style="5" customWidth="1"/>
    <col min="19" max="20" width="0" style="6" hidden="1" customWidth="1"/>
    <col min="21" max="21" width="8.7109375" style="8" customWidth="1"/>
    <col min="22" max="22" width="9.00390625" style="9" customWidth="1"/>
    <col min="23" max="24" width="0" style="6" hidden="1" customWidth="1"/>
    <col min="25" max="25" width="7.8515625" style="8" customWidth="1"/>
    <col min="26" max="26" width="7.28125" style="10" customWidth="1"/>
    <col min="27" max="27" width="7.28125" style="3" customWidth="1"/>
    <col min="28" max="35" width="11.57421875" style="6" customWidth="1"/>
    <col min="36" max="36" width="14.8515625" style="6" customWidth="1"/>
    <col min="37" max="16384" width="11.57421875" style="6" customWidth="1"/>
  </cols>
  <sheetData>
    <row r="1" spans="2:36" ht="12.75">
      <c r="B1" s="12"/>
      <c r="C1" s="13"/>
      <c r="D1" s="14"/>
      <c r="E1" s="15"/>
      <c r="F1" s="17"/>
      <c r="G1" s="17"/>
      <c r="H1" s="17"/>
      <c r="I1" t="s">
        <v>0</v>
      </c>
      <c r="J1" s="17"/>
      <c r="K1" s="17"/>
      <c r="L1" s="17"/>
      <c r="M1" s="17"/>
      <c r="N1" s="17"/>
      <c r="O1" s="17"/>
      <c r="P1" s="17"/>
      <c r="Q1" s="17"/>
      <c r="R1" s="17"/>
      <c r="S1" s="19"/>
      <c r="T1" s="19"/>
      <c r="AB1" s="10"/>
      <c r="AC1" s="10"/>
      <c r="AD1" s="8"/>
      <c r="AE1" s="10"/>
      <c r="AF1" s="10"/>
      <c r="AG1" s="8"/>
      <c r="AH1" s="10"/>
      <c r="AI1" s="10"/>
      <c r="AJ1" s="10"/>
    </row>
    <row r="2" spans="2:36" ht="12.75">
      <c r="B2" s="12"/>
      <c r="C2" s="13"/>
      <c r="D2" s="14"/>
      <c r="E2" s="15" t="s">
        <v>1</v>
      </c>
      <c r="F2" s="134" t="s">
        <v>51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9"/>
      <c r="T2" s="19"/>
      <c r="AB2" s="10"/>
      <c r="AC2" s="10"/>
      <c r="AD2" s="8"/>
      <c r="AE2" s="10"/>
      <c r="AF2" s="10"/>
      <c r="AG2" s="8"/>
      <c r="AH2" s="10"/>
      <c r="AI2" s="10"/>
      <c r="AJ2" s="10"/>
    </row>
    <row r="3" spans="2:36" ht="12.75">
      <c r="B3" s="12"/>
      <c r="C3" s="13"/>
      <c r="D3" s="14"/>
      <c r="E3" s="74"/>
      <c r="F3" s="22"/>
      <c r="G3" s="19"/>
      <c r="H3" s="19"/>
      <c r="I3" s="8"/>
      <c r="J3" s="22"/>
      <c r="K3" s="19"/>
      <c r="L3" s="19"/>
      <c r="M3" s="8"/>
      <c r="N3" s="22"/>
      <c r="O3" s="19"/>
      <c r="P3" s="19"/>
      <c r="Q3" s="8"/>
      <c r="R3" s="22"/>
      <c r="S3" s="19"/>
      <c r="T3" s="19"/>
      <c r="AB3" s="10"/>
      <c r="AC3" s="10"/>
      <c r="AD3" s="8"/>
      <c r="AE3" s="10"/>
      <c r="AF3" s="10"/>
      <c r="AG3" s="8"/>
      <c r="AH3" s="10"/>
      <c r="AI3" s="10"/>
      <c r="AJ3" s="10"/>
    </row>
    <row r="4" spans="1:27" s="19" customFormat="1" ht="12.75">
      <c r="A4" s="76" t="s">
        <v>52</v>
      </c>
      <c r="B4" s="24"/>
      <c r="C4" s="56"/>
      <c r="D4" s="26"/>
      <c r="E4" s="23"/>
      <c r="F4" s="29" t="s">
        <v>3</v>
      </c>
      <c r="G4" s="30"/>
      <c r="H4" s="30"/>
      <c r="I4" s="30" t="s">
        <v>4</v>
      </c>
      <c r="J4" s="29" t="s">
        <v>5</v>
      </c>
      <c r="K4" s="30"/>
      <c r="L4" s="30"/>
      <c r="M4" s="30" t="s">
        <v>4</v>
      </c>
      <c r="N4" s="29" t="s">
        <v>6</v>
      </c>
      <c r="O4" s="30"/>
      <c r="P4" s="30"/>
      <c r="Q4" s="30" t="s">
        <v>4</v>
      </c>
      <c r="R4" s="29" t="s">
        <v>7</v>
      </c>
      <c r="S4" s="30"/>
      <c r="T4" s="30"/>
      <c r="U4" s="30" t="s">
        <v>4</v>
      </c>
      <c r="V4" s="29" t="s">
        <v>8</v>
      </c>
      <c r="W4" s="30"/>
      <c r="X4" s="30"/>
      <c r="Y4" s="30" t="s">
        <v>4</v>
      </c>
      <c r="Z4" s="30" t="s">
        <v>9</v>
      </c>
      <c r="AA4" s="30" t="s">
        <v>10</v>
      </c>
    </row>
    <row r="5" spans="1:27" s="39" customFormat="1" ht="12.75">
      <c r="A5" s="40"/>
      <c r="B5" s="41"/>
      <c r="C5" s="77"/>
      <c r="D5" s="78"/>
      <c r="E5" s="40"/>
      <c r="F5" s="37"/>
      <c r="G5" s="38"/>
      <c r="H5" s="38"/>
      <c r="I5" s="38"/>
      <c r="J5" s="37"/>
      <c r="K5" s="38"/>
      <c r="L5" s="38"/>
      <c r="M5" s="38"/>
      <c r="N5" s="37"/>
      <c r="O5" s="38"/>
      <c r="P5" s="38"/>
      <c r="Q5" s="38"/>
      <c r="R5" s="37"/>
      <c r="S5" s="38"/>
      <c r="T5" s="38"/>
      <c r="U5" s="38"/>
      <c r="V5" s="37"/>
      <c r="W5" s="38"/>
      <c r="X5" s="38"/>
      <c r="Y5" s="38"/>
      <c r="Z5" s="38"/>
      <c r="AA5" s="38" t="s">
        <v>53</v>
      </c>
    </row>
    <row r="6" spans="1:27" s="19" customFormat="1" ht="12.75">
      <c r="A6" s="76"/>
      <c r="B6" s="24"/>
      <c r="C6" s="56"/>
      <c r="D6" s="26"/>
      <c r="E6" s="23"/>
      <c r="F6" s="29"/>
      <c r="G6" s="30"/>
      <c r="H6" s="30"/>
      <c r="I6" s="30"/>
      <c r="J6" s="29"/>
      <c r="K6" s="30"/>
      <c r="L6" s="30"/>
      <c r="M6" s="30"/>
      <c r="N6" s="29"/>
      <c r="O6" s="30"/>
      <c r="P6" s="30"/>
      <c r="Q6" s="30"/>
      <c r="R6" s="29"/>
      <c r="S6" s="30"/>
      <c r="T6" s="30"/>
      <c r="U6" s="30"/>
      <c r="V6" s="29"/>
      <c r="W6" s="30"/>
      <c r="X6" s="30"/>
      <c r="Y6" s="30"/>
      <c r="Z6" s="30"/>
      <c r="AA6" s="30"/>
    </row>
    <row r="7" spans="1:36" ht="12.75">
      <c r="A7" s="40" t="s">
        <v>54</v>
      </c>
      <c r="B7" s="79">
        <v>31299</v>
      </c>
      <c r="C7" s="42" t="s">
        <v>55</v>
      </c>
      <c r="D7" s="42">
        <v>35</v>
      </c>
      <c r="E7" s="40"/>
      <c r="F7" s="46">
        <v>52.79</v>
      </c>
      <c r="G7" s="47">
        <v>1.03</v>
      </c>
      <c r="H7" s="48">
        <f>+TRUNC((F7*G7),2)</f>
        <v>54.37</v>
      </c>
      <c r="I7" s="49">
        <f>IF(F7=0,0,TRUNC(13.0449*(H7-7)^1.05))</f>
        <v>749</v>
      </c>
      <c r="J7" s="46">
        <v>13.64</v>
      </c>
      <c r="K7" s="47">
        <v>1.0372</v>
      </c>
      <c r="L7" s="48">
        <f>+TRUNC((J7*K7),2)</f>
        <v>14.14</v>
      </c>
      <c r="M7" s="49">
        <f>IF(J7=0,0,TRUNC(51.39*(L7-1.5)^1.05))</f>
        <v>737</v>
      </c>
      <c r="N7" s="46">
        <v>34.09</v>
      </c>
      <c r="O7" s="47">
        <v>1.0143</v>
      </c>
      <c r="P7" s="48">
        <f>+TRUNC((N7*O7),2)</f>
        <v>34.57</v>
      </c>
      <c r="Q7" s="49">
        <f>IF(N7=0,0,TRUNC(12.91*(P7-4)^1.1))</f>
        <v>555</v>
      </c>
      <c r="R7" s="46">
        <v>33.72</v>
      </c>
      <c r="S7" s="47">
        <v>1.0126</v>
      </c>
      <c r="T7" s="48">
        <f>+TRUNC((R7*S7),2)</f>
        <v>34.14</v>
      </c>
      <c r="U7" s="49">
        <f>IF(R7=0,0,TRUNC(10.14*(T7-7)^1.08))</f>
        <v>358</v>
      </c>
      <c r="V7" s="46">
        <v>15.2</v>
      </c>
      <c r="W7" s="50">
        <v>1.0203</v>
      </c>
      <c r="X7" s="51">
        <f>+TRUNC((V7*W7),2)</f>
        <v>15.5</v>
      </c>
      <c r="Y7" s="49">
        <f>IF(V7=0,0,TRUNC(47.8338*(X7-1.5)^1.05))</f>
        <v>764</v>
      </c>
      <c r="Z7" s="52">
        <f>I7+M7+Q7+U7+Y7</f>
        <v>3163</v>
      </c>
      <c r="AA7" s="47" t="s">
        <v>15</v>
      </c>
      <c r="AB7" s="10"/>
      <c r="AC7" s="10"/>
      <c r="AD7" s="8"/>
      <c r="AE7" s="10"/>
      <c r="AF7" s="10"/>
      <c r="AG7" s="8"/>
      <c r="AH7" s="10"/>
      <c r="AI7" s="10"/>
      <c r="AJ7" s="10"/>
    </row>
    <row r="8" spans="1:36" ht="12.75">
      <c r="A8" s="80" t="s">
        <v>56</v>
      </c>
      <c r="B8" s="71">
        <v>30265</v>
      </c>
      <c r="C8" s="42" t="s">
        <v>55</v>
      </c>
      <c r="D8" s="42">
        <v>35</v>
      </c>
      <c r="E8" s="81"/>
      <c r="F8" s="46">
        <v>40.59</v>
      </c>
      <c r="G8" s="47">
        <v>1.03</v>
      </c>
      <c r="H8" s="48">
        <f>+TRUNC((F8*G8),2)</f>
        <v>41.8</v>
      </c>
      <c r="I8" s="49">
        <f>IF(F8=0,0,TRUNC(13.0449*(H8-7)^1.05))</f>
        <v>542</v>
      </c>
      <c r="J8" s="46">
        <v>12.01</v>
      </c>
      <c r="K8" s="47">
        <v>1.0372</v>
      </c>
      <c r="L8" s="48">
        <f>+TRUNC((J8*K8),2)</f>
        <v>12.45</v>
      </c>
      <c r="M8" s="49">
        <f>IF(J8=0,0,TRUNC(51.39*(L8-1.5)^1.05))</f>
        <v>634</v>
      </c>
      <c r="N8" s="46">
        <v>37.84</v>
      </c>
      <c r="O8" s="47">
        <v>1.0143</v>
      </c>
      <c r="P8" s="48">
        <f>+TRUNC((N8*O8),2)</f>
        <v>38.38</v>
      </c>
      <c r="Q8" s="49">
        <f>IF(N8=0,0,TRUNC(12.91*(P8-4)^1.1))</f>
        <v>632</v>
      </c>
      <c r="R8" s="46">
        <v>42.64</v>
      </c>
      <c r="S8" s="47">
        <v>1.0126</v>
      </c>
      <c r="T8" s="48">
        <f>+TRUNC((R8*S8),2)</f>
        <v>43.17</v>
      </c>
      <c r="U8" s="49">
        <f>IF(R8=0,0,TRUNC(10.14*(T8-7)^1.08))</f>
        <v>488</v>
      </c>
      <c r="V8" s="46">
        <v>13.2</v>
      </c>
      <c r="W8" s="50">
        <v>1.0203</v>
      </c>
      <c r="X8" s="51">
        <f>+TRUNC((V8*W8),2)</f>
        <v>13.46</v>
      </c>
      <c r="Y8" s="49">
        <f>IF(V8=0,0,TRUNC(47.8338*(X8-1.5)^1.05))</f>
        <v>647</v>
      </c>
      <c r="Z8" s="52">
        <f>I8+M8+Q8+U8+Y8</f>
        <v>2943</v>
      </c>
      <c r="AA8" s="47" t="s">
        <v>19</v>
      </c>
      <c r="AB8" s="10"/>
      <c r="AC8" s="10"/>
      <c r="AD8" s="8"/>
      <c r="AE8" s="10"/>
      <c r="AF8" s="10"/>
      <c r="AG8" s="8"/>
      <c r="AH8" s="10"/>
      <c r="AI8" s="10"/>
      <c r="AJ8" s="10"/>
    </row>
    <row r="9" spans="1:36" ht="12.75">
      <c r="A9" s="80" t="s">
        <v>57</v>
      </c>
      <c r="B9" s="71">
        <v>30961</v>
      </c>
      <c r="C9" s="42" t="s">
        <v>55</v>
      </c>
      <c r="D9" s="42">
        <v>35</v>
      </c>
      <c r="E9" s="81"/>
      <c r="F9" s="46">
        <v>27.84</v>
      </c>
      <c r="G9" s="47">
        <v>1.03</v>
      </c>
      <c r="H9" s="48">
        <f>+TRUNC((F9*G9),2)</f>
        <v>28.67</v>
      </c>
      <c r="I9" s="49">
        <f>IF(F9=0,0,TRUNC(13.0449*(H9-7)^1.05))</f>
        <v>329</v>
      </c>
      <c r="J9" s="46">
        <v>12.01</v>
      </c>
      <c r="K9" s="47">
        <v>1.0372</v>
      </c>
      <c r="L9" s="48">
        <f>+TRUNC((J9*K9),2)</f>
        <v>12.45</v>
      </c>
      <c r="M9" s="49">
        <f>IF(J9=0,0,TRUNC(51.39*(L9-1.5)^1.05))</f>
        <v>634</v>
      </c>
      <c r="N9" s="46">
        <v>41.2</v>
      </c>
      <c r="O9" s="47">
        <v>1.0143</v>
      </c>
      <c r="P9" s="48">
        <f>+TRUNC((N9*O9),2)</f>
        <v>41.78</v>
      </c>
      <c r="Q9" s="49">
        <f>IF(N9=0,0,TRUNC(12.91*(P9-4)^1.1))</f>
        <v>701</v>
      </c>
      <c r="R9" s="46">
        <v>39.29</v>
      </c>
      <c r="S9" s="47">
        <v>1.0126</v>
      </c>
      <c r="T9" s="48">
        <f>+TRUNC((R9*S9),2)</f>
        <v>39.78</v>
      </c>
      <c r="U9" s="49">
        <f>IF(R9=0,0,TRUNC(10.14*(T9-7)^1.08))</f>
        <v>439</v>
      </c>
      <c r="V9" s="46">
        <v>9.56</v>
      </c>
      <c r="W9" s="50">
        <v>1.0203</v>
      </c>
      <c r="X9" s="51">
        <f>+TRUNC((V9*W9),2)</f>
        <v>9.75</v>
      </c>
      <c r="Y9" s="49">
        <f>IF(V9=0,0,TRUNC(47.8338*(X9-1.5)^1.05))</f>
        <v>438</v>
      </c>
      <c r="Z9" s="52">
        <f>I9+M9+Q9+U9+Y9</f>
        <v>2541</v>
      </c>
      <c r="AA9" s="47" t="s">
        <v>31</v>
      </c>
      <c r="AB9" s="10"/>
      <c r="AC9" s="10"/>
      <c r="AD9" s="8"/>
      <c r="AE9" s="10"/>
      <c r="AF9" s="10"/>
      <c r="AG9" s="8"/>
      <c r="AH9" s="10"/>
      <c r="AI9" s="10"/>
      <c r="AJ9" s="10"/>
    </row>
    <row r="10" spans="1:36" ht="12.75">
      <c r="A10" s="82"/>
      <c r="B10" s="55"/>
      <c r="C10" s="56"/>
      <c r="D10" s="83"/>
      <c r="E10" s="54"/>
      <c r="F10" s="57"/>
      <c r="G10" s="58"/>
      <c r="H10" s="58"/>
      <c r="I10" s="59"/>
      <c r="J10" s="57"/>
      <c r="K10" s="58"/>
      <c r="L10" s="58"/>
      <c r="M10" s="59"/>
      <c r="N10" s="57"/>
      <c r="O10" s="58"/>
      <c r="P10" s="58"/>
      <c r="Q10" s="59"/>
      <c r="R10" s="57"/>
      <c r="S10" s="58"/>
      <c r="T10" s="58"/>
      <c r="U10" s="59"/>
      <c r="V10" s="60"/>
      <c r="W10" s="61"/>
      <c r="X10" s="61"/>
      <c r="Y10" s="59"/>
      <c r="Z10" s="62"/>
      <c r="AA10" s="63"/>
      <c r="AB10" s="10"/>
      <c r="AC10" s="10"/>
      <c r="AD10" s="8"/>
      <c r="AE10" s="10"/>
      <c r="AF10" s="10"/>
      <c r="AG10" s="8"/>
      <c r="AH10" s="10"/>
      <c r="AI10" s="10"/>
      <c r="AJ10" s="10"/>
    </row>
    <row r="11" spans="1:36" ht="12.75">
      <c r="A11" s="80" t="s">
        <v>58</v>
      </c>
      <c r="B11" s="71">
        <v>29506</v>
      </c>
      <c r="C11" s="13" t="s">
        <v>55</v>
      </c>
      <c r="D11" s="14">
        <v>40</v>
      </c>
      <c r="E11" s="74"/>
      <c r="F11" s="9">
        <v>38.61</v>
      </c>
      <c r="G11" s="3">
        <v>1.1252</v>
      </c>
      <c r="H11" s="84">
        <f>+TRUNC((F11*G11),2)</f>
        <v>43.44</v>
      </c>
      <c r="I11" s="85">
        <f>IF(F11=0,0,TRUNC(13.0449*(H11-7)^1.05))</f>
        <v>568</v>
      </c>
      <c r="J11" s="9">
        <v>11.78</v>
      </c>
      <c r="K11" s="3">
        <v>1.1137</v>
      </c>
      <c r="L11" s="84">
        <f>+TRUNC((J11*K11),2)</f>
        <v>13.11</v>
      </c>
      <c r="M11" s="85">
        <f>IF(J11=0,0,TRUNC(51.39*(L11-1.5)^1.05))</f>
        <v>674</v>
      </c>
      <c r="N11" s="9">
        <v>27.59</v>
      </c>
      <c r="O11" s="3">
        <v>1.1014</v>
      </c>
      <c r="P11" s="84">
        <f>+TRUNC((N11*O11),2)</f>
        <v>30.38</v>
      </c>
      <c r="Q11" s="85">
        <f>IF(N11=0,0,TRUNC(12.91*(P11-4)^1.1))</f>
        <v>472</v>
      </c>
      <c r="R11" s="9">
        <v>40.44</v>
      </c>
      <c r="S11" s="3">
        <v>1.0862</v>
      </c>
      <c r="T11" s="84">
        <f>+TRUNC((R11*S11),2)</f>
        <v>43.92</v>
      </c>
      <c r="U11" s="85">
        <f>IF(R11=0,0,TRUNC(10.14*(T11-7)^1.08))</f>
        <v>499</v>
      </c>
      <c r="V11" s="9">
        <v>12.9</v>
      </c>
      <c r="W11" s="6">
        <v>1.0898</v>
      </c>
      <c r="X11" s="86">
        <f>+TRUNC((V11*W11),2)</f>
        <v>14.05</v>
      </c>
      <c r="Y11" s="85">
        <f>IF(V11=0,0,TRUNC(47.8338*(X11-1.5)^1.05))</f>
        <v>681</v>
      </c>
      <c r="Z11" s="10">
        <f>I11+M11+Q11+U11+Y11</f>
        <v>2894</v>
      </c>
      <c r="AA11" s="3" t="s">
        <v>15</v>
      </c>
      <c r="AB11" s="10"/>
      <c r="AC11" s="10"/>
      <c r="AD11" s="8"/>
      <c r="AE11" s="10"/>
      <c r="AF11" s="10"/>
      <c r="AG11" s="8"/>
      <c r="AH11" s="10"/>
      <c r="AI11" s="10"/>
      <c r="AJ11" s="10"/>
    </row>
    <row r="12" spans="1:36" ht="12.75">
      <c r="A12" s="82"/>
      <c r="B12" s="55"/>
      <c r="C12" s="56"/>
      <c r="D12" s="83"/>
      <c r="E12" s="54"/>
      <c r="F12" s="57"/>
      <c r="G12" s="58"/>
      <c r="H12" s="58"/>
      <c r="I12" s="59"/>
      <c r="J12" s="57"/>
      <c r="K12" s="58"/>
      <c r="L12" s="58"/>
      <c r="M12" s="59"/>
      <c r="N12" s="57"/>
      <c r="O12" s="58"/>
      <c r="P12" s="58"/>
      <c r="Q12" s="59"/>
      <c r="R12" s="57"/>
      <c r="S12" s="58"/>
      <c r="T12" s="58"/>
      <c r="U12" s="59"/>
      <c r="V12" s="60"/>
      <c r="W12" s="61"/>
      <c r="X12" s="61"/>
      <c r="Y12" s="59"/>
      <c r="Z12" s="62"/>
      <c r="AA12" s="63"/>
      <c r="AB12" s="10"/>
      <c r="AC12" s="10"/>
      <c r="AD12" s="8"/>
      <c r="AE12" s="10"/>
      <c r="AF12" s="10"/>
      <c r="AG12" s="8"/>
      <c r="AH12" s="10"/>
      <c r="AI12" s="10"/>
      <c r="AJ12" s="10"/>
    </row>
    <row r="13" spans="1:36" ht="12.75">
      <c r="A13" s="40" t="s">
        <v>59</v>
      </c>
      <c r="B13" s="79">
        <v>27414</v>
      </c>
      <c r="C13" s="42" t="s">
        <v>55</v>
      </c>
      <c r="D13" s="42">
        <v>45</v>
      </c>
      <c r="E13" s="40" t="s">
        <v>60</v>
      </c>
      <c r="F13" s="46">
        <v>23.49</v>
      </c>
      <c r="G13" s="47">
        <v>1.2397</v>
      </c>
      <c r="H13" s="48">
        <f>+TRUNC((F13*G13),2)</f>
        <v>29.12</v>
      </c>
      <c r="I13" s="49">
        <f>IF(F13=0,0,TRUNC(13.0449*(H13-7)^1.05))</f>
        <v>336</v>
      </c>
      <c r="J13" s="46">
        <v>10.33</v>
      </c>
      <c r="K13" s="47">
        <v>1.2023</v>
      </c>
      <c r="L13" s="48">
        <f>+TRUNC((J13*K13),2)</f>
        <v>12.41</v>
      </c>
      <c r="M13" s="49">
        <f>IF(J13=0,0,TRUNC(51.39*(L13-1.5)^1.05))</f>
        <v>631</v>
      </c>
      <c r="N13" s="46">
        <v>30.97</v>
      </c>
      <c r="O13" s="47">
        <v>1.2049</v>
      </c>
      <c r="P13" s="48">
        <f>+TRUNC((N13*O13),2)</f>
        <v>37.31</v>
      </c>
      <c r="Q13" s="49">
        <f>IF(N13=0,0,TRUNC(12.91*(P13-4)^1.1))</f>
        <v>610</v>
      </c>
      <c r="R13" s="46">
        <v>39.76</v>
      </c>
      <c r="S13" s="47">
        <v>1.1716</v>
      </c>
      <c r="T13" s="48">
        <f>+TRUNC((R13*S13),2)</f>
        <v>46.58</v>
      </c>
      <c r="U13" s="49">
        <f>IF(R13=0,0,TRUNC(10.14*(T13-7)^1.08))</f>
        <v>538</v>
      </c>
      <c r="V13" s="46">
        <v>9.66</v>
      </c>
      <c r="W13" s="50">
        <v>1.1697</v>
      </c>
      <c r="X13" s="51">
        <f>+TRUNC((V13*W13),2)</f>
        <v>11.29</v>
      </c>
      <c r="Y13" s="49">
        <f>IF(V13=0,0,TRUNC(47.8338*(X13-1.5)^1.05))</f>
        <v>524</v>
      </c>
      <c r="Z13" s="52">
        <f>I13+M13+Q13+U13+Y13</f>
        <v>2639</v>
      </c>
      <c r="AA13" s="47" t="s">
        <v>15</v>
      </c>
      <c r="AJ13" s="53"/>
    </row>
    <row r="14" spans="1:36" ht="12.75">
      <c r="A14" s="82"/>
      <c r="B14" s="55"/>
      <c r="C14" s="56"/>
      <c r="D14" s="56"/>
      <c r="E14" s="54"/>
      <c r="F14" s="57"/>
      <c r="G14" s="58"/>
      <c r="H14" s="58"/>
      <c r="I14" s="59"/>
      <c r="J14" s="57"/>
      <c r="K14" s="58"/>
      <c r="L14" s="58"/>
      <c r="M14" s="59"/>
      <c r="N14" s="57"/>
      <c r="O14" s="58"/>
      <c r="P14" s="58"/>
      <c r="Q14" s="59"/>
      <c r="R14" s="57"/>
      <c r="S14" s="58"/>
      <c r="T14" s="58"/>
      <c r="U14" s="59"/>
      <c r="V14" s="60"/>
      <c r="W14" s="61"/>
      <c r="X14" s="61"/>
      <c r="Y14" s="59"/>
      <c r="Z14" s="62"/>
      <c r="AA14" s="63"/>
      <c r="AJ14" s="53"/>
    </row>
    <row r="15" spans="1:36" ht="12.75">
      <c r="A15" s="40" t="s">
        <v>61</v>
      </c>
      <c r="B15" s="79">
        <v>25488</v>
      </c>
      <c r="C15" s="42" t="s">
        <v>55</v>
      </c>
      <c r="D15" s="42">
        <v>50</v>
      </c>
      <c r="E15" s="40" t="s">
        <v>62</v>
      </c>
      <c r="F15" s="46">
        <v>21.37</v>
      </c>
      <c r="G15" s="47">
        <v>1.1864</v>
      </c>
      <c r="H15" s="87">
        <f>+TRUNC((F15*G15),2)</f>
        <v>25.35</v>
      </c>
      <c r="I15" s="49">
        <f>IF(F15=0,0,TRUNC(13.0449*(H15-7)^1.05))</f>
        <v>276</v>
      </c>
      <c r="J15" s="46">
        <v>10.7</v>
      </c>
      <c r="K15" s="47">
        <v>1.1721</v>
      </c>
      <c r="L15" s="48">
        <f>+TRUNC((J15*K15),2)</f>
        <v>12.54</v>
      </c>
      <c r="M15" s="49">
        <f>IF(J15=0,0,TRUNC(51.39*(L15-1.5)^1.05))</f>
        <v>639</v>
      </c>
      <c r="N15" s="46">
        <v>30.84</v>
      </c>
      <c r="O15" s="47">
        <v>1.0218</v>
      </c>
      <c r="P15" s="48">
        <f>+TRUNC((N15*O15),2)</f>
        <v>31.51</v>
      </c>
      <c r="Q15" s="49">
        <f>IF(N15=0,0,TRUNC(12.91*(P15-4)^1.1))</f>
        <v>494</v>
      </c>
      <c r="R15" s="46">
        <v>33</v>
      </c>
      <c r="S15" s="47">
        <v>1.2278</v>
      </c>
      <c r="T15" s="48">
        <f>+TRUNC((R15*S15),2)</f>
        <v>40.51</v>
      </c>
      <c r="U15" s="49">
        <f>IF(R15=0,0,TRUNC(10.14*(T15-7)^1.08))</f>
        <v>450</v>
      </c>
      <c r="V15" s="46">
        <v>9.15</v>
      </c>
      <c r="W15" s="50">
        <v>1.0488</v>
      </c>
      <c r="X15" s="51">
        <f>+TRUNC((V15*W15),2)</f>
        <v>9.59</v>
      </c>
      <c r="Y15" s="49">
        <f>IF(V15=0,0,TRUNC(47.8338*(X15-1.5)^1.05))</f>
        <v>429</v>
      </c>
      <c r="Z15" s="52">
        <f>I15+M15+Q15+U15+Y15</f>
        <v>2288</v>
      </c>
      <c r="AA15" s="47" t="s">
        <v>15</v>
      </c>
      <c r="AJ15" s="53"/>
    </row>
    <row r="16" spans="1:36" ht="12.75">
      <c r="A16" s="82"/>
      <c r="B16" s="55"/>
      <c r="C16" s="56"/>
      <c r="D16" s="56"/>
      <c r="E16" s="54"/>
      <c r="F16" s="57"/>
      <c r="G16" s="58"/>
      <c r="H16" s="58"/>
      <c r="I16" s="59"/>
      <c r="J16" s="57"/>
      <c r="K16" s="58"/>
      <c r="L16" s="58"/>
      <c r="M16" s="59"/>
      <c r="N16" s="57"/>
      <c r="O16" s="58"/>
      <c r="P16" s="58"/>
      <c r="Q16" s="59"/>
      <c r="R16" s="57"/>
      <c r="S16" s="58"/>
      <c r="T16" s="58"/>
      <c r="U16" s="59"/>
      <c r="V16" s="60"/>
      <c r="W16" s="61"/>
      <c r="X16" s="61"/>
      <c r="Y16" s="59"/>
      <c r="Z16" s="62"/>
      <c r="AA16" s="63"/>
      <c r="AJ16" s="53"/>
    </row>
    <row r="17" spans="1:36" ht="12.75">
      <c r="A17" s="40" t="s">
        <v>63</v>
      </c>
      <c r="B17" s="41" t="s">
        <v>64</v>
      </c>
      <c r="C17" s="42" t="s">
        <v>55</v>
      </c>
      <c r="D17" s="42">
        <v>55</v>
      </c>
      <c r="E17" s="40" t="s">
        <v>24</v>
      </c>
      <c r="F17" s="46">
        <v>33.17</v>
      </c>
      <c r="G17" s="47">
        <v>1.3145</v>
      </c>
      <c r="H17" s="48">
        <f>+TRUNC((F17*G17),2)</f>
        <v>43.6</v>
      </c>
      <c r="I17" s="49">
        <f>IF(F17=0,0,TRUNC(13.0449*(H17-7)^1.05))</f>
        <v>571</v>
      </c>
      <c r="J17" s="46">
        <v>11.08</v>
      </c>
      <c r="K17" s="47">
        <v>1.2706</v>
      </c>
      <c r="L17" s="48">
        <f>+TRUNC((J17*K17),2)</f>
        <v>14.07</v>
      </c>
      <c r="M17" s="49">
        <f>IF(J17=0,0,TRUNC(51.39*(L17-1.5)^1.05))</f>
        <v>733</v>
      </c>
      <c r="N17" s="46">
        <v>32.77</v>
      </c>
      <c r="O17" s="47">
        <v>1.1103</v>
      </c>
      <c r="P17" s="48">
        <f>+TRUNC((N17*O17),2)</f>
        <v>36.38</v>
      </c>
      <c r="Q17" s="49">
        <f>IF(N17=0,0,TRUNC(12.91*(P17-4)^1.1))</f>
        <v>591</v>
      </c>
      <c r="R17" s="46">
        <v>42.64</v>
      </c>
      <c r="S17" s="47">
        <v>1.338</v>
      </c>
      <c r="T17" s="48">
        <f>+TRUNC((R17*S17),2)</f>
        <v>57.05</v>
      </c>
      <c r="U17" s="49">
        <f>IF(R17=0,0,TRUNC(10.14*(T17-7)^1.08))</f>
        <v>694</v>
      </c>
      <c r="V17" s="46">
        <v>13.09</v>
      </c>
      <c r="W17" s="50">
        <v>1.1225</v>
      </c>
      <c r="X17" s="51">
        <f>+TRUNC((V17*W17),2)</f>
        <v>14.69</v>
      </c>
      <c r="Y17" s="49">
        <f>IF(V17=0,0,TRUNC(47.8338*(X17-1.5)^1.05))</f>
        <v>717</v>
      </c>
      <c r="Z17" s="52">
        <f>I17+M17+Q17+U17+Y17</f>
        <v>3306</v>
      </c>
      <c r="AA17" s="47" t="s">
        <v>15</v>
      </c>
      <c r="AJ17" s="53"/>
    </row>
    <row r="18" spans="1:36" ht="12.75">
      <c r="A18" s="40" t="s">
        <v>65</v>
      </c>
      <c r="B18" s="41" t="s">
        <v>66</v>
      </c>
      <c r="C18" s="42" t="s">
        <v>55</v>
      </c>
      <c r="D18" s="42">
        <v>55</v>
      </c>
      <c r="E18" s="40" t="s">
        <v>67</v>
      </c>
      <c r="F18" s="46">
        <v>27.33</v>
      </c>
      <c r="G18" s="47">
        <v>1.3145</v>
      </c>
      <c r="H18" s="48">
        <f>+TRUNC((F18*G18),2)</f>
        <v>35.92</v>
      </c>
      <c r="I18" s="49">
        <f>IF(F18=0,0,TRUNC(13.0449*(H18-7)^1.05))</f>
        <v>446</v>
      </c>
      <c r="J18" s="46">
        <v>9.05</v>
      </c>
      <c r="K18" s="47">
        <v>1.2706</v>
      </c>
      <c r="L18" s="48">
        <f>+TRUNC((J18*K18),2)</f>
        <v>11.49</v>
      </c>
      <c r="M18" s="49">
        <f>IF(J18=0,0,TRUNC(51.39*(L18-1.5)^1.05))</f>
        <v>575</v>
      </c>
      <c r="N18" s="46">
        <v>23.49</v>
      </c>
      <c r="O18" s="47">
        <v>1.1103</v>
      </c>
      <c r="P18" s="48">
        <f>+TRUNC((N18*O18),2)</f>
        <v>26.08</v>
      </c>
      <c r="Q18" s="49">
        <f>IF(N18=0,0,TRUNC(12.91*(P18-4)^1.1))</f>
        <v>388</v>
      </c>
      <c r="R18" s="46">
        <v>26.7</v>
      </c>
      <c r="S18" s="47">
        <v>1.338</v>
      </c>
      <c r="T18" s="48">
        <f>+TRUNC((R18*S18),2)</f>
        <v>35.72</v>
      </c>
      <c r="U18" s="49">
        <f>IF(R18=0,0,TRUNC(10.14*(T18-7)^1.08))</f>
        <v>380</v>
      </c>
      <c r="V18" s="46">
        <v>10.38</v>
      </c>
      <c r="W18" s="50">
        <v>1.1225</v>
      </c>
      <c r="X18" s="51">
        <f>+TRUNC((V18*W18),2)</f>
        <v>11.65</v>
      </c>
      <c r="Y18" s="49">
        <f>IF(V18=0,0,TRUNC(47.8338*(X18-1.5)^1.05))</f>
        <v>545</v>
      </c>
      <c r="Z18" s="52">
        <f>I18+M18+Q18+U18+Y18</f>
        <v>2334</v>
      </c>
      <c r="AA18" s="47" t="s">
        <v>31</v>
      </c>
      <c r="AJ18" s="53"/>
    </row>
    <row r="19" spans="1:36" ht="12.75">
      <c r="A19" s="80" t="s">
        <v>68</v>
      </c>
      <c r="B19" s="88">
        <v>23795</v>
      </c>
      <c r="C19" s="42" t="s">
        <v>55</v>
      </c>
      <c r="D19" s="42">
        <v>55</v>
      </c>
      <c r="E19" s="89" t="s">
        <v>69</v>
      </c>
      <c r="F19" s="46">
        <v>23.47</v>
      </c>
      <c r="G19" s="47">
        <v>1.3145</v>
      </c>
      <c r="H19" s="48">
        <f>+TRUNC((F19*G19),2)</f>
        <v>30.85</v>
      </c>
      <c r="I19" s="49">
        <f>IF(F19=0,0,TRUNC(13.0449*(H19-7)^1.05))</f>
        <v>364</v>
      </c>
      <c r="J19" s="46">
        <v>10.77</v>
      </c>
      <c r="K19" s="47">
        <v>1.2706</v>
      </c>
      <c r="L19" s="48">
        <f>+TRUNC((J19*K19),2)</f>
        <v>13.68</v>
      </c>
      <c r="M19" s="49">
        <f>IF(J19=0,0,TRUNC(51.39*(L19-1.5)^1.05))</f>
        <v>709</v>
      </c>
      <c r="N19" s="46">
        <v>29.84</v>
      </c>
      <c r="O19" s="47">
        <v>1.1103</v>
      </c>
      <c r="P19" s="48">
        <f>+TRUNC((N19*O19),2)</f>
        <v>33.13</v>
      </c>
      <c r="Q19" s="49">
        <f>IF(N19=0,0,TRUNC(12.91*(P19-4)^1.1))</f>
        <v>526</v>
      </c>
      <c r="R19" s="46">
        <v>38.65</v>
      </c>
      <c r="S19" s="47">
        <v>1.338</v>
      </c>
      <c r="T19" s="48">
        <f>+TRUNC((R19*S19),2)</f>
        <v>51.71</v>
      </c>
      <c r="U19" s="49">
        <f>IF(R19=0,0,TRUNC(10.14*(T19-7)^1.08))</f>
        <v>614</v>
      </c>
      <c r="V19" s="46">
        <v>8.81</v>
      </c>
      <c r="W19" s="50">
        <v>1.1225</v>
      </c>
      <c r="X19" s="51">
        <f>+TRUNC((V19*W19),2)</f>
        <v>9.88</v>
      </c>
      <c r="Y19" s="49">
        <f>IF(V19=0,0,TRUNC(47.8338*(X19-1.5)^1.05))</f>
        <v>445</v>
      </c>
      <c r="Z19" s="52">
        <f>I19+M19+Q19+U19+Y19</f>
        <v>2658</v>
      </c>
      <c r="AA19" s="47" t="s">
        <v>19</v>
      </c>
      <c r="AJ19" s="53"/>
    </row>
    <row r="20" spans="1:36" ht="12.75">
      <c r="A20" s="82"/>
      <c r="B20" s="55"/>
      <c r="C20" s="56"/>
      <c r="D20" s="56"/>
      <c r="E20" s="54"/>
      <c r="F20" s="57"/>
      <c r="G20" s="58"/>
      <c r="H20" s="58"/>
      <c r="I20" s="59"/>
      <c r="J20" s="57"/>
      <c r="K20" s="58"/>
      <c r="L20" s="58"/>
      <c r="M20" s="59"/>
      <c r="N20" s="57"/>
      <c r="O20" s="58"/>
      <c r="P20" s="58"/>
      <c r="Q20" s="59"/>
      <c r="R20" s="57"/>
      <c r="S20" s="58"/>
      <c r="T20" s="58"/>
      <c r="U20" s="59"/>
      <c r="V20" s="60"/>
      <c r="W20" s="61"/>
      <c r="X20" s="61"/>
      <c r="Y20" s="59"/>
      <c r="Z20" s="62"/>
      <c r="AA20" s="63"/>
      <c r="AJ20" s="53"/>
    </row>
    <row r="21" spans="1:36" ht="12.75">
      <c r="A21" s="40" t="s">
        <v>70</v>
      </c>
      <c r="B21" s="41" t="s">
        <v>71</v>
      </c>
      <c r="C21" s="42" t="s">
        <v>55</v>
      </c>
      <c r="D21" s="42">
        <v>60</v>
      </c>
      <c r="E21" s="40" t="s">
        <v>43</v>
      </c>
      <c r="F21" s="46">
        <v>27.19</v>
      </c>
      <c r="G21" s="47">
        <v>1.3082</v>
      </c>
      <c r="H21" s="48">
        <f aca="true" t="shared" si="0" ref="H21:H26">+TRUNC((F21*G21),2)</f>
        <v>35.56</v>
      </c>
      <c r="I21" s="49">
        <f aca="true" t="shared" si="1" ref="I21:I26">IF(F21=0,0,TRUNC(13.0449*(H21-7)^1.05))</f>
        <v>440</v>
      </c>
      <c r="J21" s="46">
        <v>10.29</v>
      </c>
      <c r="K21" s="47">
        <v>1.2482</v>
      </c>
      <c r="L21" s="48">
        <f aca="true" t="shared" si="2" ref="L21:L26">+TRUNC((J21*K21),2)</f>
        <v>12.84</v>
      </c>
      <c r="M21" s="49">
        <f aca="true" t="shared" si="3" ref="M21:M26">IF(J21=0,0,TRUNC(51.39*(L21-1.5)^1.05))</f>
        <v>657</v>
      </c>
      <c r="N21" s="46">
        <v>33.57</v>
      </c>
      <c r="O21" s="47">
        <v>1.0628</v>
      </c>
      <c r="P21" s="48">
        <f aca="true" t="shared" si="4" ref="P21:P26">+TRUNC((N21*O21),2)</f>
        <v>35.67</v>
      </c>
      <c r="Q21" s="49">
        <f aca="true" t="shared" si="5" ref="Q21:Q26">IF(N21=0,0,TRUNC(12.91*(P21-4)^1.1))</f>
        <v>577</v>
      </c>
      <c r="R21" s="46">
        <v>32.57</v>
      </c>
      <c r="S21" s="47">
        <v>1.414</v>
      </c>
      <c r="T21" s="48">
        <f aca="true" t="shared" si="6" ref="T21:T26">+TRUNC((R21*S21),2)</f>
        <v>46.05</v>
      </c>
      <c r="U21" s="49">
        <f aca="true" t="shared" si="7" ref="U21:U26">IF(R21=0,0,TRUNC(10.14*(T21-7)^1.08))</f>
        <v>530</v>
      </c>
      <c r="V21" s="46">
        <v>11.03</v>
      </c>
      <c r="W21" s="50">
        <v>1.0424</v>
      </c>
      <c r="X21" s="51">
        <f aca="true" t="shared" si="8" ref="X21:X26">+TRUNC((V21*W21),2)</f>
        <v>11.49</v>
      </c>
      <c r="Y21" s="49">
        <f aca="true" t="shared" si="9" ref="Y21:Y26">IF(V21=0,0,TRUNC(47.8338*(X21-1.5)^1.05))</f>
        <v>536</v>
      </c>
      <c r="Z21" s="52">
        <f aca="true" t="shared" si="10" ref="Z21:Z26">I21+M21+Q21+U21+Y21</f>
        <v>2740</v>
      </c>
      <c r="AA21" s="47" t="s">
        <v>19</v>
      </c>
      <c r="AJ21" s="53"/>
    </row>
    <row r="22" spans="1:36" ht="12.75">
      <c r="A22" s="40" t="s">
        <v>72</v>
      </c>
      <c r="B22" s="41" t="s">
        <v>73</v>
      </c>
      <c r="C22" s="42" t="s">
        <v>55</v>
      </c>
      <c r="D22" s="42">
        <v>60</v>
      </c>
      <c r="E22" s="40" t="s">
        <v>62</v>
      </c>
      <c r="F22" s="46">
        <v>21.54</v>
      </c>
      <c r="G22" s="47">
        <v>1.3082</v>
      </c>
      <c r="H22" s="48">
        <f t="shared" si="0"/>
        <v>28.17</v>
      </c>
      <c r="I22" s="49">
        <f t="shared" si="1"/>
        <v>321</v>
      </c>
      <c r="J22" s="46">
        <v>7.44</v>
      </c>
      <c r="K22" s="47">
        <v>1.2482</v>
      </c>
      <c r="L22" s="48">
        <f t="shared" si="2"/>
        <v>9.28</v>
      </c>
      <c r="M22" s="49">
        <f t="shared" si="3"/>
        <v>443</v>
      </c>
      <c r="N22" s="46">
        <v>23.21</v>
      </c>
      <c r="O22" s="47">
        <v>1.0628</v>
      </c>
      <c r="P22" s="48">
        <f t="shared" si="4"/>
        <v>24.66</v>
      </c>
      <c r="Q22" s="49">
        <f t="shared" si="5"/>
        <v>361</v>
      </c>
      <c r="R22" s="46">
        <v>24.89</v>
      </c>
      <c r="S22" s="47">
        <v>1.414</v>
      </c>
      <c r="T22" s="48">
        <f t="shared" si="6"/>
        <v>35.19</v>
      </c>
      <c r="U22" s="49">
        <f t="shared" si="7"/>
        <v>373</v>
      </c>
      <c r="V22" s="46">
        <v>7.12</v>
      </c>
      <c r="W22" s="50">
        <v>1.0424</v>
      </c>
      <c r="X22" s="51">
        <f t="shared" si="8"/>
        <v>7.42</v>
      </c>
      <c r="Y22" s="49">
        <f t="shared" si="9"/>
        <v>309</v>
      </c>
      <c r="Z22" s="52">
        <f t="shared" si="10"/>
        <v>1807</v>
      </c>
      <c r="AA22" s="47">
        <v>6</v>
      </c>
      <c r="AJ22" s="53"/>
    </row>
    <row r="23" spans="1:36" ht="12.75">
      <c r="A23" s="40" t="s">
        <v>74</v>
      </c>
      <c r="B23" s="79">
        <v>21414</v>
      </c>
      <c r="C23" s="42" t="s">
        <v>55</v>
      </c>
      <c r="D23" s="42">
        <v>60</v>
      </c>
      <c r="E23" s="90"/>
      <c r="F23" s="46">
        <v>23.95</v>
      </c>
      <c r="G23" s="47">
        <v>1.3082</v>
      </c>
      <c r="H23" s="48">
        <f t="shared" si="0"/>
        <v>31.33</v>
      </c>
      <c r="I23" s="49">
        <f t="shared" si="1"/>
        <v>372</v>
      </c>
      <c r="J23" s="46">
        <v>11.28</v>
      </c>
      <c r="K23" s="47">
        <v>1.2482</v>
      </c>
      <c r="L23" s="48">
        <f t="shared" si="2"/>
        <v>14.07</v>
      </c>
      <c r="M23" s="49">
        <f t="shared" si="3"/>
        <v>733</v>
      </c>
      <c r="N23" s="46">
        <v>32.98</v>
      </c>
      <c r="O23" s="47">
        <v>1.0628</v>
      </c>
      <c r="P23" s="48">
        <f t="shared" si="4"/>
        <v>35.05</v>
      </c>
      <c r="Q23" s="49">
        <f t="shared" si="5"/>
        <v>565</v>
      </c>
      <c r="R23" s="46">
        <v>32.56</v>
      </c>
      <c r="S23" s="47">
        <v>1.414</v>
      </c>
      <c r="T23" s="48">
        <f t="shared" si="6"/>
        <v>46.03</v>
      </c>
      <c r="U23" s="49">
        <f t="shared" si="7"/>
        <v>530</v>
      </c>
      <c r="V23" s="46">
        <v>11.07</v>
      </c>
      <c r="W23" s="50">
        <v>1.0424</v>
      </c>
      <c r="X23" s="51">
        <f t="shared" si="8"/>
        <v>11.53</v>
      </c>
      <c r="Y23" s="49">
        <f t="shared" si="9"/>
        <v>538</v>
      </c>
      <c r="Z23" s="52">
        <f t="shared" si="10"/>
        <v>2738</v>
      </c>
      <c r="AA23" s="47" t="s">
        <v>31</v>
      </c>
      <c r="AJ23" s="53"/>
    </row>
    <row r="24" spans="1:36" ht="12.75">
      <c r="A24" s="40" t="s">
        <v>75</v>
      </c>
      <c r="B24" s="79" t="s">
        <v>76</v>
      </c>
      <c r="C24" s="42" t="s">
        <v>55</v>
      </c>
      <c r="D24" s="42">
        <v>60</v>
      </c>
      <c r="E24" s="40" t="s">
        <v>62</v>
      </c>
      <c r="F24" s="46">
        <v>35.19</v>
      </c>
      <c r="G24" s="47">
        <v>1.3082</v>
      </c>
      <c r="H24" s="48">
        <f t="shared" si="0"/>
        <v>46.03</v>
      </c>
      <c r="I24" s="49">
        <f t="shared" si="1"/>
        <v>611</v>
      </c>
      <c r="J24" s="46">
        <v>11.07</v>
      </c>
      <c r="K24" s="47">
        <v>1.2482</v>
      </c>
      <c r="L24" s="48">
        <f t="shared" si="2"/>
        <v>13.81</v>
      </c>
      <c r="M24" s="49">
        <f t="shared" si="3"/>
        <v>717</v>
      </c>
      <c r="N24" s="46">
        <v>34.65</v>
      </c>
      <c r="O24" s="47">
        <v>1.0628</v>
      </c>
      <c r="P24" s="48">
        <f t="shared" si="4"/>
        <v>36.82</v>
      </c>
      <c r="Q24" s="49">
        <f t="shared" si="5"/>
        <v>600</v>
      </c>
      <c r="R24" s="46">
        <v>31.39</v>
      </c>
      <c r="S24" s="47">
        <v>1.414</v>
      </c>
      <c r="T24" s="48">
        <f t="shared" si="6"/>
        <v>44.38</v>
      </c>
      <c r="U24" s="49">
        <f t="shared" si="7"/>
        <v>506</v>
      </c>
      <c r="V24" s="46">
        <v>14.95</v>
      </c>
      <c r="W24" s="50">
        <v>1.0424</v>
      </c>
      <c r="X24" s="51">
        <f t="shared" si="8"/>
        <v>15.58</v>
      </c>
      <c r="Y24" s="49">
        <f t="shared" si="9"/>
        <v>768</v>
      </c>
      <c r="Z24" s="52">
        <f t="shared" si="10"/>
        <v>3202</v>
      </c>
      <c r="AA24" s="47" t="s">
        <v>15</v>
      </c>
      <c r="AJ24" s="53"/>
    </row>
    <row r="25" spans="1:36" ht="12.75">
      <c r="A25" s="40" t="s">
        <v>77</v>
      </c>
      <c r="B25" s="41" t="s">
        <v>78</v>
      </c>
      <c r="C25" s="42" t="s">
        <v>55</v>
      </c>
      <c r="D25" s="42">
        <v>60</v>
      </c>
      <c r="E25" s="40" t="s">
        <v>69</v>
      </c>
      <c r="F25" s="46">
        <v>28.89</v>
      </c>
      <c r="G25" s="47">
        <v>1.3082</v>
      </c>
      <c r="H25" s="48">
        <f t="shared" si="0"/>
        <v>37.79</v>
      </c>
      <c r="I25" s="49">
        <f t="shared" si="1"/>
        <v>476</v>
      </c>
      <c r="J25" s="46">
        <v>9.76</v>
      </c>
      <c r="K25" s="47">
        <v>1.2482</v>
      </c>
      <c r="L25" s="48">
        <f t="shared" si="2"/>
        <v>12.18</v>
      </c>
      <c r="M25" s="49">
        <f t="shared" si="3"/>
        <v>617</v>
      </c>
      <c r="N25" s="46">
        <v>28.89</v>
      </c>
      <c r="O25" s="47">
        <v>1.0628</v>
      </c>
      <c r="P25" s="48">
        <f t="shared" si="4"/>
        <v>30.7</v>
      </c>
      <c r="Q25" s="49">
        <f t="shared" si="5"/>
        <v>478</v>
      </c>
      <c r="R25" s="46">
        <v>20.21</v>
      </c>
      <c r="S25" s="47">
        <v>1.414</v>
      </c>
      <c r="T25" s="48">
        <f t="shared" si="6"/>
        <v>28.57</v>
      </c>
      <c r="U25" s="49">
        <f t="shared" si="7"/>
        <v>279</v>
      </c>
      <c r="V25" s="46">
        <v>10.85</v>
      </c>
      <c r="W25" s="50">
        <v>1.0424</v>
      </c>
      <c r="X25" s="51">
        <f t="shared" si="8"/>
        <v>11.31</v>
      </c>
      <c r="Y25" s="49">
        <f t="shared" si="9"/>
        <v>526</v>
      </c>
      <c r="Z25" s="52">
        <f t="shared" si="10"/>
        <v>2376</v>
      </c>
      <c r="AA25" s="47">
        <v>4</v>
      </c>
      <c r="AJ25" s="53"/>
    </row>
    <row r="26" spans="1:36" ht="12.75">
      <c r="A26" s="36" t="s">
        <v>79</v>
      </c>
      <c r="B26" s="79">
        <v>21019</v>
      </c>
      <c r="C26" s="42" t="s">
        <v>55</v>
      </c>
      <c r="D26" s="42">
        <v>60</v>
      </c>
      <c r="E26" s="90" t="s">
        <v>69</v>
      </c>
      <c r="F26" s="46">
        <v>36.56</v>
      </c>
      <c r="G26" s="47">
        <v>1.3082</v>
      </c>
      <c r="H26" s="48">
        <f t="shared" si="0"/>
        <v>47.82</v>
      </c>
      <c r="I26" s="49">
        <f t="shared" si="1"/>
        <v>640</v>
      </c>
      <c r="J26" s="46">
        <v>9.71</v>
      </c>
      <c r="K26" s="47">
        <v>1.2482</v>
      </c>
      <c r="L26" s="48">
        <f t="shared" si="2"/>
        <v>12.12</v>
      </c>
      <c r="M26" s="49">
        <f t="shared" si="3"/>
        <v>614</v>
      </c>
      <c r="N26" s="46">
        <v>36.5</v>
      </c>
      <c r="O26" s="47">
        <v>1.0628</v>
      </c>
      <c r="P26" s="48">
        <f t="shared" si="4"/>
        <v>38.79</v>
      </c>
      <c r="Q26" s="49">
        <f t="shared" si="5"/>
        <v>640</v>
      </c>
      <c r="R26" s="46">
        <v>18.59</v>
      </c>
      <c r="S26" s="47">
        <v>1.414</v>
      </c>
      <c r="T26" s="48">
        <f t="shared" si="6"/>
        <v>26.28</v>
      </c>
      <c r="U26" s="49">
        <f t="shared" si="7"/>
        <v>247</v>
      </c>
      <c r="V26" s="46">
        <v>0</v>
      </c>
      <c r="W26" s="50">
        <v>1.0424</v>
      </c>
      <c r="X26" s="51">
        <f t="shared" si="8"/>
        <v>0</v>
      </c>
      <c r="Y26" s="49">
        <f t="shared" si="9"/>
        <v>0</v>
      </c>
      <c r="Z26" s="52">
        <f t="shared" si="10"/>
        <v>2141</v>
      </c>
      <c r="AA26" s="47">
        <v>5</v>
      </c>
      <c r="AJ26" s="53"/>
    </row>
    <row r="27" spans="1:36" ht="12.75">
      <c r="A27" s="91"/>
      <c r="B27" s="55"/>
      <c r="C27" s="56"/>
      <c r="D27" s="56"/>
      <c r="E27" s="54"/>
      <c r="F27" s="92"/>
      <c r="G27" s="63"/>
      <c r="H27" s="93"/>
      <c r="I27" s="59"/>
      <c r="J27" s="92"/>
      <c r="K27" s="63"/>
      <c r="L27" s="93"/>
      <c r="M27" s="59"/>
      <c r="N27" s="92"/>
      <c r="O27" s="63"/>
      <c r="P27" s="93"/>
      <c r="Q27" s="59"/>
      <c r="R27" s="92"/>
      <c r="S27" s="63"/>
      <c r="T27" s="93"/>
      <c r="U27" s="59"/>
      <c r="V27" s="94"/>
      <c r="W27" s="70"/>
      <c r="X27" s="95"/>
      <c r="Y27" s="59"/>
      <c r="Z27" s="62"/>
      <c r="AA27" s="63"/>
      <c r="AJ27" s="53"/>
    </row>
    <row r="28" spans="2:36" ht="12.75">
      <c r="B28" s="12"/>
      <c r="C28" s="13"/>
      <c r="D28" s="13"/>
      <c r="E28" s="74"/>
      <c r="F28" s="9"/>
      <c r="G28" s="96"/>
      <c r="H28" s="84"/>
      <c r="I28" s="85"/>
      <c r="J28" s="9"/>
      <c r="K28" s="96"/>
      <c r="L28" s="84"/>
      <c r="M28" s="85"/>
      <c r="N28" s="9"/>
      <c r="O28" s="3"/>
      <c r="P28" s="84"/>
      <c r="Q28" s="85"/>
      <c r="R28" s="9"/>
      <c r="S28" s="3"/>
      <c r="T28" s="84"/>
      <c r="U28" s="85"/>
      <c r="V28" s="97"/>
      <c r="X28" s="86"/>
      <c r="Y28" s="85"/>
      <c r="AJ28" s="53"/>
    </row>
    <row r="29" spans="2:5" ht="12.75">
      <c r="B29" s="12"/>
      <c r="C29" s="13"/>
      <c r="D29" s="13"/>
      <c r="E29" s="74"/>
    </row>
    <row r="30" spans="3:4" ht="12.75">
      <c r="C30" s="6"/>
      <c r="D30" s="6"/>
    </row>
    <row r="31" spans="1:4" ht="12.75">
      <c r="A31" s="98"/>
      <c r="C31" s="6"/>
      <c r="D31" s="6"/>
    </row>
    <row r="32" spans="2:4" ht="12.75">
      <c r="B32" s="12"/>
      <c r="C32" s="13"/>
      <c r="D32" s="13"/>
    </row>
    <row r="37" spans="1:5" ht="12.75">
      <c r="A37" s="98"/>
      <c r="B37" s="12"/>
      <c r="C37" s="75"/>
      <c r="D37" s="75"/>
      <c r="E37" s="74"/>
    </row>
  </sheetData>
  <sheetProtection selectLockedCells="1" selectUnlockedCells="1"/>
  <mergeCells count="1">
    <mergeCell ref="F2:R2"/>
  </mergeCells>
  <printOptions/>
  <pageMargins left="0.39375" right="0.39375" top="1.0527777777777778" bottom="1.0527777777777778" header="0.7875" footer="0.7875"/>
  <pageSetup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2"/>
  <sheetViews>
    <sheetView zoomScale="130" zoomScaleNormal="130" zoomScalePageLayoutView="0" workbookViewId="0" topLeftCell="A12">
      <selection activeCell="AA21" sqref="A5:AA21"/>
    </sheetView>
  </sheetViews>
  <sheetFormatPr defaultColWidth="11.57421875" defaultRowHeight="12.75"/>
  <cols>
    <col min="1" max="1" width="14.421875" style="0" customWidth="1"/>
    <col min="2" max="2" width="0" style="2" hidden="1" customWidth="1"/>
    <col min="3" max="3" width="4.57421875" style="0" customWidth="1"/>
    <col min="4" max="4" width="3.8515625" style="0" customWidth="1"/>
    <col min="5" max="5" width="0" style="0" hidden="1" customWidth="1"/>
    <col min="6" max="6" width="9.8515625" style="99" customWidth="1"/>
    <col min="7" max="8" width="0" style="0" hidden="1" customWidth="1"/>
    <col min="9" max="9" width="7.7109375" style="0" customWidth="1"/>
    <col min="10" max="10" width="7.8515625" style="0" customWidth="1"/>
    <col min="11" max="12" width="0" style="0" hidden="1" customWidth="1"/>
    <col min="13" max="13" width="8.7109375" style="0" customWidth="1"/>
    <col min="14" max="14" width="9.8515625" style="0" customWidth="1"/>
    <col min="15" max="16" width="0" style="0" hidden="1" customWidth="1"/>
    <col min="17" max="17" width="9.421875" style="0" customWidth="1"/>
    <col min="18" max="18" width="7.7109375" style="0" customWidth="1"/>
    <col min="19" max="20" width="0" style="0" hidden="1" customWidth="1"/>
    <col min="21" max="21" width="8.28125" style="0" customWidth="1"/>
    <col min="22" max="22" width="9.00390625" style="0" customWidth="1"/>
    <col min="23" max="24" width="0" style="0" hidden="1" customWidth="1"/>
    <col min="25" max="25" width="8.421875" style="0" customWidth="1"/>
    <col min="26" max="26" width="7.7109375" style="0" customWidth="1"/>
    <col min="27" max="27" width="7.28125" style="100" customWidth="1"/>
  </cols>
  <sheetData>
    <row r="1" spans="1:36" s="6" customFormat="1" ht="12.75">
      <c r="A1" s="11"/>
      <c r="B1" s="12"/>
      <c r="C1" s="13"/>
      <c r="D1" s="14"/>
      <c r="E1" s="15"/>
      <c r="F1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9"/>
      <c r="T1" s="19"/>
      <c r="U1" s="8"/>
      <c r="V1" s="9"/>
      <c r="Y1" s="8"/>
      <c r="Z1" s="10"/>
      <c r="AA1" s="3"/>
      <c r="AB1" s="10"/>
      <c r="AC1" s="10"/>
      <c r="AD1" s="8"/>
      <c r="AE1" s="10"/>
      <c r="AF1" s="10"/>
      <c r="AG1" s="8"/>
      <c r="AH1" s="10"/>
      <c r="AI1" s="10"/>
      <c r="AJ1" s="10"/>
    </row>
    <row r="2" spans="1:36" s="6" customFormat="1" ht="12.75">
      <c r="A2" s="11"/>
      <c r="B2" s="12"/>
      <c r="C2" s="13"/>
      <c r="D2" s="14"/>
      <c r="E2" s="15" t="s">
        <v>1</v>
      </c>
      <c r="F2" s="135" t="s">
        <v>80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9"/>
      <c r="T2" s="19"/>
      <c r="U2" s="8"/>
      <c r="V2" s="9"/>
      <c r="Y2" s="8"/>
      <c r="Z2" s="10"/>
      <c r="AA2" s="3"/>
      <c r="AB2" s="10"/>
      <c r="AC2" s="10"/>
      <c r="AD2" s="8"/>
      <c r="AE2" s="10"/>
      <c r="AF2" s="10"/>
      <c r="AG2" s="8"/>
      <c r="AH2" s="10"/>
      <c r="AI2" s="10"/>
      <c r="AJ2" s="10"/>
    </row>
    <row r="3" spans="1:36" s="6" customFormat="1" ht="12.75">
      <c r="A3" s="11"/>
      <c r="B3" s="12"/>
      <c r="C3" s="13"/>
      <c r="D3" s="14"/>
      <c r="E3" s="74"/>
      <c r="F3" s="101"/>
      <c r="G3" s="19"/>
      <c r="H3" s="19"/>
      <c r="I3" s="8"/>
      <c r="J3" s="22"/>
      <c r="K3" s="19"/>
      <c r="L3" s="19"/>
      <c r="M3" s="8"/>
      <c r="N3" s="22"/>
      <c r="O3" s="19"/>
      <c r="P3" s="19"/>
      <c r="Q3" s="8"/>
      <c r="R3" s="22"/>
      <c r="S3" s="19"/>
      <c r="T3" s="19"/>
      <c r="U3" s="8"/>
      <c r="V3" s="9"/>
      <c r="Y3" s="8"/>
      <c r="Z3" s="10"/>
      <c r="AA3" s="3"/>
      <c r="AB3" s="10"/>
      <c r="AC3" s="10"/>
      <c r="AD3" s="8"/>
      <c r="AE3" s="10"/>
      <c r="AF3" s="10"/>
      <c r="AG3" s="8"/>
      <c r="AH3" s="10"/>
      <c r="AI3" s="10"/>
      <c r="AJ3" s="10"/>
    </row>
    <row r="4" spans="1:27" s="19" customFormat="1" ht="12.75">
      <c r="A4" s="76" t="s">
        <v>52</v>
      </c>
      <c r="B4" s="24"/>
      <c r="C4" s="56"/>
      <c r="D4" s="26"/>
      <c r="E4" s="23"/>
      <c r="F4" s="102" t="s">
        <v>3</v>
      </c>
      <c r="G4" s="30"/>
      <c r="H4" s="30"/>
      <c r="I4" s="30" t="s">
        <v>4</v>
      </c>
      <c r="J4" s="29" t="s">
        <v>5</v>
      </c>
      <c r="K4" s="30"/>
      <c r="L4" s="30"/>
      <c r="M4" s="30" t="s">
        <v>4</v>
      </c>
      <c r="N4" s="29" t="s">
        <v>6</v>
      </c>
      <c r="O4" s="30"/>
      <c r="P4" s="30"/>
      <c r="Q4" s="30" t="s">
        <v>4</v>
      </c>
      <c r="R4" s="29" t="s">
        <v>7</v>
      </c>
      <c r="S4" s="30"/>
      <c r="T4" s="30"/>
      <c r="U4" s="30" t="s">
        <v>4</v>
      </c>
      <c r="V4" s="29" t="s">
        <v>8</v>
      </c>
      <c r="W4" s="30"/>
      <c r="X4" s="30"/>
      <c r="Y4" s="30" t="s">
        <v>4</v>
      </c>
      <c r="Z4" s="30" t="s">
        <v>9</v>
      </c>
      <c r="AA4" s="30" t="s">
        <v>10</v>
      </c>
    </row>
    <row r="5" spans="1:27" s="6" customFormat="1" ht="12.75">
      <c r="A5" s="40" t="s">
        <v>81</v>
      </c>
      <c r="B5" s="79">
        <v>19976</v>
      </c>
      <c r="C5" s="42" t="s">
        <v>55</v>
      </c>
      <c r="D5" s="42">
        <v>65</v>
      </c>
      <c r="E5" s="40" t="s">
        <v>24</v>
      </c>
      <c r="F5" s="103">
        <v>27.34</v>
      </c>
      <c r="G5" s="47">
        <v>1.4656</v>
      </c>
      <c r="H5" s="48">
        <f>+TRUNC((F5*G5),2)</f>
        <v>40.06</v>
      </c>
      <c r="I5" s="49">
        <f>IF(F5=0,0,TRUNC(13.0449*(H5-7)^1.05))</f>
        <v>513</v>
      </c>
      <c r="J5" s="46">
        <v>10.96</v>
      </c>
      <c r="K5" s="47">
        <v>1.3607</v>
      </c>
      <c r="L5" s="48">
        <f>+TRUNC((J5*K5),2)</f>
        <v>14.91</v>
      </c>
      <c r="M5" s="49">
        <f>IF(J5=0,0,TRUNC(51.39*(L5-1.5)^1.05))</f>
        <v>784</v>
      </c>
      <c r="N5" s="46">
        <v>28.09</v>
      </c>
      <c r="O5" s="47">
        <v>1.1637</v>
      </c>
      <c r="P5" s="48">
        <f>+TRUNC((N5*O5),2)</f>
        <v>32.68</v>
      </c>
      <c r="Q5" s="49">
        <f>IF(N5=0,0,TRUNC(12.91*(P5-4)^1.1))</f>
        <v>517</v>
      </c>
      <c r="R5" s="46">
        <v>33.66</v>
      </c>
      <c r="S5" s="47">
        <v>1.562</v>
      </c>
      <c r="T5" s="48">
        <f>+TRUNC((R5*S5),2)</f>
        <v>52.57</v>
      </c>
      <c r="U5" s="49">
        <f>IF(R5=0,0,TRUNC(10.14*(T5-7)^1.08))</f>
        <v>627</v>
      </c>
      <c r="V5" s="46">
        <v>11.03</v>
      </c>
      <c r="W5" s="50">
        <v>1.1153</v>
      </c>
      <c r="X5" s="51">
        <f>+TRUNC((V5*W5),2)</f>
        <v>12.3</v>
      </c>
      <c r="Y5" s="49">
        <f>IF(V5=0,0,TRUNC(47.8338*(X5-1.5)^1.05))</f>
        <v>581</v>
      </c>
      <c r="Z5" s="52">
        <f>I5+M5+Q5+U5+Y5</f>
        <v>3022</v>
      </c>
      <c r="AA5" s="47" t="s">
        <v>15</v>
      </c>
    </row>
    <row r="6" spans="1:27" s="6" customFormat="1" ht="12.75">
      <c r="A6" s="40" t="s">
        <v>82</v>
      </c>
      <c r="B6" s="41" t="s">
        <v>83</v>
      </c>
      <c r="C6" s="42" t="s">
        <v>55</v>
      </c>
      <c r="D6" s="42">
        <v>65</v>
      </c>
      <c r="E6" s="40" t="s">
        <v>84</v>
      </c>
      <c r="F6" s="103">
        <v>34.26</v>
      </c>
      <c r="G6" s="47">
        <v>1.4656</v>
      </c>
      <c r="H6" s="48">
        <f>+TRUNC((F6*G6),2)</f>
        <v>50.21</v>
      </c>
      <c r="I6" s="49">
        <f>IF(F6=0,0,TRUNC(13.0449*(H6-7)^1.05))</f>
        <v>680</v>
      </c>
      <c r="J6" s="46">
        <v>9.82</v>
      </c>
      <c r="K6" s="47">
        <v>1.3607</v>
      </c>
      <c r="L6" s="48">
        <f>+TRUNC((J6*K6),2)</f>
        <v>13.36</v>
      </c>
      <c r="M6" s="49">
        <f>IF(J6=0,0,TRUNC(51.39*(L6-1.5)^1.05))</f>
        <v>689</v>
      </c>
      <c r="N6" s="46">
        <v>32.84</v>
      </c>
      <c r="O6" s="47">
        <v>1.1637</v>
      </c>
      <c r="P6" s="48">
        <f>+TRUNC((N6*O6),2)</f>
        <v>38.21</v>
      </c>
      <c r="Q6" s="49">
        <f>IF(N6=0,0,TRUNC(12.91*(P6-4)^1.1))</f>
        <v>628</v>
      </c>
      <c r="R6" s="46">
        <v>32.41</v>
      </c>
      <c r="S6" s="47">
        <v>1.562</v>
      </c>
      <c r="T6" s="48">
        <f>+TRUNC((R6*S6),2)</f>
        <v>50.62</v>
      </c>
      <c r="U6" s="49">
        <f>IF(R6=0,0,TRUNC(10.14*(T6-7)^1.08))</f>
        <v>598</v>
      </c>
      <c r="V6" s="46">
        <v>0</v>
      </c>
      <c r="W6" s="50">
        <v>1.1153</v>
      </c>
      <c r="X6" s="51">
        <f>+TRUNC((V6*W6),2)</f>
        <v>0</v>
      </c>
      <c r="Y6" s="49">
        <f>IF(V6=0,0,TRUNC(47.8338*(X6-1.5)^1.05))</f>
        <v>0</v>
      </c>
      <c r="Z6" s="52">
        <f>I6+M6+Q6+U6+Y6</f>
        <v>2595</v>
      </c>
      <c r="AA6" s="47" t="s">
        <v>31</v>
      </c>
    </row>
    <row r="7" spans="1:27" s="6" customFormat="1" ht="12.75">
      <c r="A7" s="40" t="s">
        <v>85</v>
      </c>
      <c r="B7" s="79">
        <v>20335</v>
      </c>
      <c r="C7" s="42" t="s">
        <v>55</v>
      </c>
      <c r="D7" s="42">
        <v>65</v>
      </c>
      <c r="E7" s="40" t="s">
        <v>86</v>
      </c>
      <c r="F7" s="103">
        <v>26</v>
      </c>
      <c r="G7" s="47">
        <v>1.4656</v>
      </c>
      <c r="H7" s="48">
        <f>+TRUNC((F7*G7),2)</f>
        <v>38.1</v>
      </c>
      <c r="I7" s="49">
        <f>IF(F7=0,0,TRUNC(13.0449*(H7-7)^1.05))</f>
        <v>481</v>
      </c>
      <c r="J7" s="46">
        <v>9.83</v>
      </c>
      <c r="K7" s="47">
        <v>1.3607</v>
      </c>
      <c r="L7" s="48">
        <f>+TRUNC((J7*K7),2)</f>
        <v>13.37</v>
      </c>
      <c r="M7" s="49">
        <f>IF(J7=0,0,TRUNC(51.39*(L7-1.5)^1.05))</f>
        <v>690</v>
      </c>
      <c r="N7" s="46">
        <v>31.22</v>
      </c>
      <c r="O7" s="47">
        <v>1.1637</v>
      </c>
      <c r="P7" s="48">
        <f>+TRUNC((N7*O7),2)</f>
        <v>36.33</v>
      </c>
      <c r="Q7" s="49">
        <f>IF(N7=0,0,TRUNC(12.91*(P7-4)^1.1))</f>
        <v>590</v>
      </c>
      <c r="R7" s="46">
        <v>25.05</v>
      </c>
      <c r="S7" s="47">
        <v>1.562</v>
      </c>
      <c r="T7" s="48">
        <f>+TRUNC((R7*S7),2)</f>
        <v>39.12</v>
      </c>
      <c r="U7" s="49">
        <f>IF(R7=0,0,TRUNC(10.14*(T7-7)^1.08))</f>
        <v>429</v>
      </c>
      <c r="V7" s="46">
        <v>11.16</v>
      </c>
      <c r="W7" s="50">
        <v>1.1153</v>
      </c>
      <c r="X7" s="51">
        <f>+TRUNC((V7*W7),2)</f>
        <v>12.44</v>
      </c>
      <c r="Y7" s="49">
        <f>IF(V7=0,0,TRUNC(47.8338*(X7-1.5)^1.05))</f>
        <v>589</v>
      </c>
      <c r="Z7" s="52">
        <f>I7+M7+Q7+U7+Y7</f>
        <v>2779</v>
      </c>
      <c r="AA7" s="104" t="s">
        <v>19</v>
      </c>
    </row>
    <row r="8" spans="1:36" s="6" customFormat="1" ht="12.75">
      <c r="A8" s="82"/>
      <c r="B8" s="55"/>
      <c r="C8" s="56"/>
      <c r="D8" s="56"/>
      <c r="E8" s="54"/>
      <c r="F8" s="105"/>
      <c r="G8" s="58"/>
      <c r="H8" s="58"/>
      <c r="I8" s="59"/>
      <c r="J8" s="57"/>
      <c r="K8" s="58"/>
      <c r="L8" s="58"/>
      <c r="M8" s="59"/>
      <c r="N8" s="57"/>
      <c r="O8" s="58"/>
      <c r="P8" s="58"/>
      <c r="Q8" s="59"/>
      <c r="R8" s="57"/>
      <c r="S8" s="58"/>
      <c r="T8" s="58"/>
      <c r="U8" s="59"/>
      <c r="V8" s="60"/>
      <c r="W8" s="61"/>
      <c r="X8" s="61"/>
      <c r="Y8" s="59"/>
      <c r="Z8" s="62"/>
      <c r="AA8" s="63"/>
      <c r="AJ8" s="53"/>
    </row>
    <row r="9" spans="1:27" s="6" customFormat="1" ht="12.75">
      <c r="A9" s="40" t="s">
        <v>87</v>
      </c>
      <c r="B9" s="79">
        <v>18509</v>
      </c>
      <c r="C9" s="42" t="s">
        <v>55</v>
      </c>
      <c r="D9" s="42">
        <v>70</v>
      </c>
      <c r="E9" s="40" t="s">
        <v>84</v>
      </c>
      <c r="F9" s="103">
        <v>38.96</v>
      </c>
      <c r="G9" s="69">
        <v>1.4524</v>
      </c>
      <c r="H9" s="48">
        <f>+TRUNC((F9*G9),2)</f>
        <v>56.58</v>
      </c>
      <c r="I9" s="49">
        <f>IF(F9=0,0,TRUNC(13.0449*(H9-7)^1.05))</f>
        <v>786</v>
      </c>
      <c r="J9" s="46">
        <v>10.88</v>
      </c>
      <c r="K9" s="69">
        <v>1.2806</v>
      </c>
      <c r="L9" s="48">
        <f>+TRUNC((J9*K9),2)</f>
        <v>13.93</v>
      </c>
      <c r="M9" s="49">
        <f>IF(J9=0,0,TRUNC(51.39*(L9-1.5)^1.05))</f>
        <v>724</v>
      </c>
      <c r="N9" s="46">
        <v>31.21</v>
      </c>
      <c r="O9" s="47">
        <v>1.2781</v>
      </c>
      <c r="P9" s="48">
        <f>+TRUNC((N9*O9),2)</f>
        <v>39.88</v>
      </c>
      <c r="Q9" s="49">
        <f>IF(N9=0,0,TRUNC(12.91*(P9-4)^1.1))</f>
        <v>662</v>
      </c>
      <c r="R9" s="46">
        <v>31.01</v>
      </c>
      <c r="S9" s="47">
        <v>1.6801</v>
      </c>
      <c r="T9" s="48">
        <f>+TRUNC((R9*S9),2)</f>
        <v>52.09</v>
      </c>
      <c r="U9" s="49">
        <f>IF(R9=0,0,TRUNC(10.14*(T9-7)^1.08))</f>
        <v>620</v>
      </c>
      <c r="V9" s="46">
        <v>14.3</v>
      </c>
      <c r="W9" s="50">
        <v>1.1408</v>
      </c>
      <c r="X9" s="51">
        <f>+TRUNC((V9*W9),2)</f>
        <v>16.31</v>
      </c>
      <c r="Y9" s="49">
        <f>IF(V9=0,0,TRUNC(47.8338*(X9-1.5)^1.05))</f>
        <v>810</v>
      </c>
      <c r="Z9" s="52">
        <f>I9+M9+Q9+U9+Y9</f>
        <v>3602</v>
      </c>
      <c r="AA9" s="47" t="s">
        <v>19</v>
      </c>
    </row>
    <row r="10" spans="1:27" s="6" customFormat="1" ht="12.75">
      <c r="A10" s="40" t="s">
        <v>88</v>
      </c>
      <c r="B10" s="79">
        <v>17119</v>
      </c>
      <c r="C10" s="42" t="s">
        <v>55</v>
      </c>
      <c r="D10" s="42">
        <v>70</v>
      </c>
      <c r="E10" s="40" t="s">
        <v>84</v>
      </c>
      <c r="F10" s="103">
        <v>28.29</v>
      </c>
      <c r="G10" s="69">
        <v>1.4524</v>
      </c>
      <c r="H10" s="48">
        <f>+TRUNC((F10*G10),2)</f>
        <v>41.08</v>
      </c>
      <c r="I10" s="49">
        <f>IF(F10=0,0,TRUNC(13.0449*(H10-7)^1.05))</f>
        <v>530</v>
      </c>
      <c r="J10" s="46">
        <v>10.01</v>
      </c>
      <c r="K10" s="69">
        <v>1.2806</v>
      </c>
      <c r="L10" s="48">
        <f>+TRUNC((J10*K10),2)</f>
        <v>12.81</v>
      </c>
      <c r="M10" s="49">
        <f>IF(J10=0,0,TRUNC(51.39*(L10-1.5)^1.05))</f>
        <v>656</v>
      </c>
      <c r="N10" s="46">
        <v>30.95</v>
      </c>
      <c r="O10" s="47">
        <v>1.2781</v>
      </c>
      <c r="P10" s="48">
        <f>+TRUNC((N10*O10),2)</f>
        <v>39.55</v>
      </c>
      <c r="Q10" s="49">
        <f>IF(N10=0,0,TRUNC(12.91*(P10-4)^1.1))</f>
        <v>655</v>
      </c>
      <c r="R10" s="46">
        <v>29.88</v>
      </c>
      <c r="S10" s="47">
        <v>1.6801</v>
      </c>
      <c r="T10" s="48">
        <f>+TRUNC((R10*S10),2)</f>
        <v>50.2</v>
      </c>
      <c r="U10" s="49">
        <f>IF(R10=0,0,TRUNC(10.14*(T10-7)^1.08))</f>
        <v>592</v>
      </c>
      <c r="V10" s="46">
        <v>12.82</v>
      </c>
      <c r="W10" s="50">
        <v>1.1408</v>
      </c>
      <c r="X10" s="51">
        <f>+TRUNC((V10*W10),2)</f>
        <v>14.62</v>
      </c>
      <c r="Y10" s="49">
        <f>IF(V10=0,0,TRUNC(47.8338*(X10-1.5)^1.05))</f>
        <v>713</v>
      </c>
      <c r="Z10" s="52">
        <f>I10+M10+Q10+U10+Y10</f>
        <v>3146</v>
      </c>
      <c r="AA10" s="47">
        <v>4</v>
      </c>
    </row>
    <row r="11" spans="1:27" s="6" customFormat="1" ht="12.75">
      <c r="A11" s="40" t="s">
        <v>89</v>
      </c>
      <c r="B11" s="79">
        <v>18740</v>
      </c>
      <c r="C11" s="42" t="s">
        <v>55</v>
      </c>
      <c r="D11" s="42">
        <v>70</v>
      </c>
      <c r="E11" s="40" t="s">
        <v>24</v>
      </c>
      <c r="F11" s="103">
        <v>31.57</v>
      </c>
      <c r="G11" s="69">
        <v>1.4524</v>
      </c>
      <c r="H11" s="48">
        <f>+TRUNC((F11*G11),2)</f>
        <v>45.85</v>
      </c>
      <c r="I11" s="49">
        <f>IF(F11=0,0,TRUNC(13.0449*(H11-7)^1.05))</f>
        <v>608</v>
      </c>
      <c r="J11" s="46">
        <v>12.11</v>
      </c>
      <c r="K11" s="69">
        <v>1.2806</v>
      </c>
      <c r="L11" s="48">
        <f>+TRUNC((J11*K11),2)</f>
        <v>15.5</v>
      </c>
      <c r="M11" s="49">
        <f>IF(J11=0,0,TRUNC(51.39*(L11-1.5)^1.05))</f>
        <v>820</v>
      </c>
      <c r="N11" s="46">
        <v>34.82</v>
      </c>
      <c r="O11" s="47">
        <v>1.2781</v>
      </c>
      <c r="P11" s="48">
        <f>+TRUNC((N11*O11),2)</f>
        <v>44.5</v>
      </c>
      <c r="Q11" s="49">
        <f>IF(N11=0,0,TRUNC(12.91*(P11-4)^1.1))</f>
        <v>757</v>
      </c>
      <c r="R11" s="46">
        <v>30.38</v>
      </c>
      <c r="S11" s="47">
        <v>1.6801</v>
      </c>
      <c r="T11" s="48">
        <f>+TRUNC((R11*S11),2)</f>
        <v>51.04</v>
      </c>
      <c r="U11" s="49">
        <f>IF(R11=0,0,TRUNC(10.14*(T11-7)^1.08))</f>
        <v>604</v>
      </c>
      <c r="V11" s="46">
        <v>12.2</v>
      </c>
      <c r="W11" s="50">
        <v>1.1408</v>
      </c>
      <c r="X11" s="51">
        <f>+TRUNC((V11*W11),2)</f>
        <v>13.91</v>
      </c>
      <c r="Y11" s="49">
        <f>IF(V11=0,0,TRUNC(47.8338*(X11-1.5)^1.05))</f>
        <v>673</v>
      </c>
      <c r="Z11" s="52">
        <f>I11+M11+Q11+U11+Y11</f>
        <v>3462</v>
      </c>
      <c r="AA11" s="47" t="s">
        <v>31</v>
      </c>
    </row>
    <row r="12" spans="1:27" s="6" customFormat="1" ht="12.75">
      <c r="A12" s="40" t="s">
        <v>90</v>
      </c>
      <c r="B12" s="79">
        <v>17798</v>
      </c>
      <c r="C12" s="42" t="s">
        <v>55</v>
      </c>
      <c r="D12" s="42">
        <v>70</v>
      </c>
      <c r="E12" s="40" t="s">
        <v>24</v>
      </c>
      <c r="F12" s="103">
        <v>42.85</v>
      </c>
      <c r="G12" s="69">
        <v>1.4524</v>
      </c>
      <c r="H12" s="48">
        <f>+TRUNC((F12*G12),2)</f>
        <v>62.23</v>
      </c>
      <c r="I12" s="49">
        <f>IF(F12=0,0,TRUNC(13.0449*(H12-7)^1.05))</f>
        <v>880</v>
      </c>
      <c r="J12" s="46">
        <v>13.3</v>
      </c>
      <c r="K12" s="69">
        <v>1.2806</v>
      </c>
      <c r="L12" s="48">
        <f>+TRUNC((J12*K12),2)</f>
        <v>17.03</v>
      </c>
      <c r="M12" s="49">
        <f>IF(J12=0,0,TRUNC(51.39*(L12-1.5)^1.05))</f>
        <v>915</v>
      </c>
      <c r="N12" s="46">
        <v>36.86</v>
      </c>
      <c r="O12" s="47">
        <v>1.2781</v>
      </c>
      <c r="P12" s="48">
        <f>+TRUNC((N12*O12),2)</f>
        <v>47.11</v>
      </c>
      <c r="Q12" s="49">
        <f>IF(N12=0,0,TRUNC(12.91*(P12-4)^1.1))</f>
        <v>810</v>
      </c>
      <c r="R12" s="46">
        <v>38.63</v>
      </c>
      <c r="S12" s="47">
        <v>1.6801</v>
      </c>
      <c r="T12" s="48">
        <f>+TRUNC((R12*S12),2)</f>
        <v>64.9</v>
      </c>
      <c r="U12" s="49">
        <f>IF(R12=0,0,TRUNC(10.14*(T12-7)^1.08))</f>
        <v>812</v>
      </c>
      <c r="V12" s="46">
        <v>17.32</v>
      </c>
      <c r="W12" s="50">
        <v>1.1408</v>
      </c>
      <c r="X12" s="51">
        <f>+TRUNC((V12*W12),2)</f>
        <v>19.75</v>
      </c>
      <c r="Y12" s="106">
        <f>IF(V12=0,0,TRUNC(47.8338*(X12-1.5)^1.05))</f>
        <v>1009</v>
      </c>
      <c r="Z12" s="52">
        <f>I12+M12+Q12+U12+Y12</f>
        <v>4426</v>
      </c>
      <c r="AA12" s="47" t="s">
        <v>15</v>
      </c>
    </row>
    <row r="13" spans="1:36" s="6" customFormat="1" ht="12.75">
      <c r="A13" s="82"/>
      <c r="B13" s="55"/>
      <c r="C13" s="56"/>
      <c r="D13" s="56"/>
      <c r="E13" s="54"/>
      <c r="F13" s="105"/>
      <c r="G13" s="58"/>
      <c r="H13" s="58"/>
      <c r="I13" s="59"/>
      <c r="J13" s="57"/>
      <c r="K13" s="58"/>
      <c r="L13" s="58"/>
      <c r="M13" s="59"/>
      <c r="N13" s="57"/>
      <c r="O13" s="58"/>
      <c r="P13" s="58"/>
      <c r="Q13" s="59"/>
      <c r="R13" s="57"/>
      <c r="S13" s="58"/>
      <c r="T13" s="58"/>
      <c r="U13" s="59"/>
      <c r="V13" s="60"/>
      <c r="W13" s="61"/>
      <c r="X13" s="61"/>
      <c r="Y13" s="59"/>
      <c r="Z13" s="62"/>
      <c r="AA13" s="63"/>
      <c r="AJ13" s="53"/>
    </row>
    <row r="14" spans="1:27" s="6" customFormat="1" ht="12.75">
      <c r="A14" s="40" t="s">
        <v>91</v>
      </c>
      <c r="B14" s="41" t="s">
        <v>92</v>
      </c>
      <c r="C14" s="42" t="s">
        <v>55</v>
      </c>
      <c r="D14" s="42">
        <v>75</v>
      </c>
      <c r="E14" s="40" t="s">
        <v>84</v>
      </c>
      <c r="F14" s="103">
        <v>30.41</v>
      </c>
      <c r="G14" s="69">
        <v>1.649</v>
      </c>
      <c r="H14" s="48">
        <f>+TRUNC((F14*G14),2)</f>
        <v>50.14</v>
      </c>
      <c r="I14" s="49">
        <f>IF(F14=0,0,TRUNC(13.0449*(H14-7)^1.05))</f>
        <v>679</v>
      </c>
      <c r="J14" s="46">
        <v>10.65</v>
      </c>
      <c r="K14" s="69">
        <v>1.3993</v>
      </c>
      <c r="L14" s="48">
        <f>+TRUNC((J14*K14),2)</f>
        <v>14.9</v>
      </c>
      <c r="M14" s="49">
        <f>IF(J14=0,0,TRUNC(51.39*(L14-1.5)^1.05))</f>
        <v>784</v>
      </c>
      <c r="N14" s="46">
        <v>27.19</v>
      </c>
      <c r="O14" s="47">
        <v>1.4332</v>
      </c>
      <c r="P14" s="48">
        <f>+TRUNC((N14*O14),2)</f>
        <v>38.96</v>
      </c>
      <c r="Q14" s="49">
        <f>IF(N14=0,0,TRUNC(12.91*(P14-4)^1.1))</f>
        <v>643</v>
      </c>
      <c r="R14" s="46">
        <v>21.52</v>
      </c>
      <c r="S14" s="47">
        <v>1.8932</v>
      </c>
      <c r="T14" s="48">
        <f>+TRUNC((R14*S14),2)</f>
        <v>40.74</v>
      </c>
      <c r="U14" s="49">
        <f>IF(R14=0,0,TRUNC(10.14*(T14-7)^1.08))</f>
        <v>453</v>
      </c>
      <c r="V14" s="46">
        <v>12.08</v>
      </c>
      <c r="W14" s="50">
        <v>1.2286</v>
      </c>
      <c r="X14" s="51">
        <f>+TRUNC((V14*W14),2)</f>
        <v>14.84</v>
      </c>
      <c r="Y14" s="49">
        <f>IF(V14=0,0,TRUNC(47.8338*(X14-1.5)^1.05))</f>
        <v>726</v>
      </c>
      <c r="Z14" s="52">
        <f>I14+M14+Q14+U14+Y14</f>
        <v>3285</v>
      </c>
      <c r="AA14" s="47" t="s">
        <v>15</v>
      </c>
    </row>
    <row r="15" spans="1:27" s="6" customFormat="1" ht="12.75">
      <c r="A15" s="40" t="s">
        <v>93</v>
      </c>
      <c r="B15" s="79">
        <v>16640</v>
      </c>
      <c r="C15" s="42" t="s">
        <v>55</v>
      </c>
      <c r="D15" s="42">
        <v>75</v>
      </c>
      <c r="E15" s="40" t="s">
        <v>84</v>
      </c>
      <c r="F15" s="103">
        <v>30.08</v>
      </c>
      <c r="G15" s="69">
        <v>1.649</v>
      </c>
      <c r="H15" s="48">
        <f>+TRUNC((F15*G15),2)</f>
        <v>49.6</v>
      </c>
      <c r="I15" s="49">
        <f>IF(F15=0,0,TRUNC(13.0449*(H15-7)^1.05))</f>
        <v>670</v>
      </c>
      <c r="J15" s="46">
        <v>9.98</v>
      </c>
      <c r="K15" s="69">
        <v>1.3993</v>
      </c>
      <c r="L15" s="48">
        <f>+TRUNC((J15*K15),2)</f>
        <v>13.96</v>
      </c>
      <c r="M15" s="49">
        <f>IF(J15=0,0,TRUNC(51.39*(L15-1.5)^1.05))</f>
        <v>726</v>
      </c>
      <c r="N15" s="46">
        <v>24.99</v>
      </c>
      <c r="O15" s="47">
        <v>1.4332</v>
      </c>
      <c r="P15" s="48">
        <f>+TRUNC((N15*O15),2)</f>
        <v>35.81</v>
      </c>
      <c r="Q15" s="49">
        <f>IF(N15=0,0,TRUNC(12.91*(P15-4)^1.1))</f>
        <v>580</v>
      </c>
      <c r="R15" s="46">
        <v>25.13</v>
      </c>
      <c r="S15" s="47">
        <v>1.8932</v>
      </c>
      <c r="T15" s="48">
        <f>+TRUNC((R15*S15),2)</f>
        <v>47.57</v>
      </c>
      <c r="U15" s="49">
        <f>IF(R15=0,0,TRUNC(10.14*(T15-7)^1.08))</f>
        <v>553</v>
      </c>
      <c r="V15" s="46">
        <v>11.49</v>
      </c>
      <c r="W15" s="50">
        <v>1.2286</v>
      </c>
      <c r="X15" s="51">
        <f>+TRUNC((V15*W15),2)</f>
        <v>14.11</v>
      </c>
      <c r="Y15" s="49">
        <f>IF(V15=0,0,TRUNC(47.8338*(X15-1.5)^1.05))</f>
        <v>684</v>
      </c>
      <c r="Z15" s="52">
        <f>I15+M15+Q15+U15+Y15</f>
        <v>3213</v>
      </c>
      <c r="AA15" s="47" t="s">
        <v>19</v>
      </c>
    </row>
    <row r="16" spans="1:36" s="6" customFormat="1" ht="12.75">
      <c r="A16" s="82"/>
      <c r="B16" s="55"/>
      <c r="C16" s="56"/>
      <c r="D16" s="56"/>
      <c r="E16" s="54"/>
      <c r="F16" s="105"/>
      <c r="G16" s="58"/>
      <c r="H16" s="58"/>
      <c r="I16" s="59"/>
      <c r="J16" s="57"/>
      <c r="K16" s="58"/>
      <c r="L16" s="58"/>
      <c r="M16" s="59"/>
      <c r="N16" s="57"/>
      <c r="O16" s="58"/>
      <c r="P16" s="58"/>
      <c r="Q16" s="59"/>
      <c r="R16" s="57"/>
      <c r="S16" s="58"/>
      <c r="T16" s="58"/>
      <c r="U16" s="59"/>
      <c r="V16" s="60"/>
      <c r="W16" s="61"/>
      <c r="X16" s="61"/>
      <c r="Y16" s="59"/>
      <c r="Z16" s="62"/>
      <c r="AA16" s="63"/>
      <c r="AJ16" s="53"/>
    </row>
    <row r="17" spans="1:36" s="6" customFormat="1" ht="12.75">
      <c r="A17" s="40" t="s">
        <v>94</v>
      </c>
      <c r="B17" s="41" t="s">
        <v>95</v>
      </c>
      <c r="C17" s="42" t="s">
        <v>55</v>
      </c>
      <c r="D17" s="42">
        <v>80</v>
      </c>
      <c r="E17" s="40" t="s">
        <v>84</v>
      </c>
      <c r="F17" s="103">
        <v>35.9</v>
      </c>
      <c r="G17" s="69">
        <v>1.8654</v>
      </c>
      <c r="H17" s="48">
        <f>+TRUNC((F17*G17),2)</f>
        <v>66.96</v>
      </c>
      <c r="I17" s="49">
        <f>IF(F17=0,0,TRUNC(13.0449*(H17-7)^1.05))</f>
        <v>959</v>
      </c>
      <c r="J17" s="46">
        <v>11.06</v>
      </c>
      <c r="K17" s="69">
        <v>1.5053</v>
      </c>
      <c r="L17" s="48">
        <f>+TRUNC((J17*K17),2)</f>
        <v>16.64</v>
      </c>
      <c r="M17" s="49">
        <f>IF(J17=0,0,TRUNC(51.39*(L17-1.5)^1.05))</f>
        <v>891</v>
      </c>
      <c r="N17" s="46">
        <v>28.29</v>
      </c>
      <c r="O17" s="47">
        <v>1.6441</v>
      </c>
      <c r="P17" s="48">
        <f>+TRUNC((N17*O17),2)</f>
        <v>46.51</v>
      </c>
      <c r="Q17" s="49">
        <f>IF(N17=0,0,TRUNC(12.91*(P17-4)^1.1))</f>
        <v>798</v>
      </c>
      <c r="R17" s="46">
        <v>21.84</v>
      </c>
      <c r="S17" s="47">
        <v>2.0952</v>
      </c>
      <c r="T17" s="48">
        <f>+TRUNC((R17*S17),2)</f>
        <v>45.75</v>
      </c>
      <c r="U17" s="49">
        <f>IF(R17=0,0,TRUNC(10.14*(T17-7)^1.08))</f>
        <v>526</v>
      </c>
      <c r="V17" s="46">
        <v>13.38</v>
      </c>
      <c r="W17" s="50">
        <v>1.3043</v>
      </c>
      <c r="X17" s="51">
        <f>+TRUNC((V17*W17),2)</f>
        <v>17.45</v>
      </c>
      <c r="Y17" s="49">
        <f>IF(V17=0,0,TRUNC(47.8338*(X17-1.5)^1.05))</f>
        <v>876</v>
      </c>
      <c r="Z17" s="52">
        <f>I17+M17+Q17+U17+Y17</f>
        <v>4050</v>
      </c>
      <c r="AA17" s="47" t="s">
        <v>15</v>
      </c>
      <c r="AJ17" s="53"/>
    </row>
    <row r="18" spans="1:36" s="6" customFormat="1" ht="12.75">
      <c r="A18" s="40" t="s">
        <v>96</v>
      </c>
      <c r="B18" s="41"/>
      <c r="C18" s="42"/>
      <c r="D18" s="42"/>
      <c r="E18" s="40"/>
      <c r="F18" s="103"/>
      <c r="G18" s="69"/>
      <c r="H18" s="48"/>
      <c r="I18" s="49"/>
      <c r="J18" s="46"/>
      <c r="K18" s="69"/>
      <c r="L18" s="48"/>
      <c r="M18" s="49"/>
      <c r="N18" s="46"/>
      <c r="O18" s="47"/>
      <c r="P18" s="48"/>
      <c r="Q18" s="49"/>
      <c r="R18" s="46"/>
      <c r="S18" s="47"/>
      <c r="T18" s="48"/>
      <c r="U18" s="49"/>
      <c r="V18" s="46"/>
      <c r="W18" s="50"/>
      <c r="X18" s="51"/>
      <c r="Y18" s="49"/>
      <c r="Z18" s="52"/>
      <c r="AA18" s="47"/>
      <c r="AJ18" s="53"/>
    </row>
    <row r="19" spans="1:36" s="6" customFormat="1" ht="12.75">
      <c r="A19" s="82"/>
      <c r="B19" s="55"/>
      <c r="C19" s="56"/>
      <c r="D19" s="56"/>
      <c r="E19" s="54"/>
      <c r="F19" s="105"/>
      <c r="G19" s="58"/>
      <c r="H19" s="58"/>
      <c r="I19" s="59"/>
      <c r="J19" s="57"/>
      <c r="K19" s="58"/>
      <c r="L19" s="58"/>
      <c r="M19" s="59"/>
      <c r="N19" s="57"/>
      <c r="O19" s="58"/>
      <c r="P19" s="58"/>
      <c r="Q19" s="59"/>
      <c r="R19" s="57"/>
      <c r="S19" s="58"/>
      <c r="T19" s="58"/>
      <c r="U19" s="59"/>
      <c r="V19" s="60"/>
      <c r="W19" s="61"/>
      <c r="X19" s="61"/>
      <c r="Y19" s="59"/>
      <c r="Z19" s="62"/>
      <c r="AA19" s="63"/>
      <c r="AJ19" s="53"/>
    </row>
    <row r="20" spans="1:36" s="6" customFormat="1" ht="12.75">
      <c r="A20" s="40" t="s">
        <v>97</v>
      </c>
      <c r="B20" s="41" t="s">
        <v>98</v>
      </c>
      <c r="C20" s="42" t="s">
        <v>55</v>
      </c>
      <c r="D20" s="42">
        <v>85</v>
      </c>
      <c r="E20" s="89" t="s">
        <v>84</v>
      </c>
      <c r="F20" s="103">
        <v>25.51</v>
      </c>
      <c r="G20" s="69">
        <v>2.2212</v>
      </c>
      <c r="H20" s="48">
        <f>+TRUNC((F20*G20),2)</f>
        <v>56.66</v>
      </c>
      <c r="I20" s="49">
        <f>IF(F20=0,0,TRUNC(13.0449*(H20-7)^1.05))</f>
        <v>787</v>
      </c>
      <c r="J20" s="46">
        <v>7.89</v>
      </c>
      <c r="K20" s="69">
        <v>1.6866</v>
      </c>
      <c r="L20" s="48">
        <f>+TRUNC((J20*K20),2)</f>
        <v>13.3</v>
      </c>
      <c r="M20" s="49">
        <f>IF(J20=0,0,TRUNC(51.39*(L20-1.5)^1.05))</f>
        <v>686</v>
      </c>
      <c r="N20" s="46">
        <v>20.38</v>
      </c>
      <c r="O20" s="47">
        <v>1.9508</v>
      </c>
      <c r="P20" s="48">
        <f>+TRUNC((N20*O20),2)</f>
        <v>39.75</v>
      </c>
      <c r="Q20" s="49">
        <f>IF(N20=0,0,TRUNC(12.91*(P20-4)^1.1))</f>
        <v>659</v>
      </c>
      <c r="R20" s="46">
        <v>15.11</v>
      </c>
      <c r="S20" s="47">
        <v>2.4378</v>
      </c>
      <c r="T20" s="48">
        <f>+TRUNC((R20*S20),2)</f>
        <v>36.83</v>
      </c>
      <c r="U20" s="49">
        <f>IF(R20=0,0,TRUNC(10.14*(T20-7)^1.08))</f>
        <v>396</v>
      </c>
      <c r="V20" s="107">
        <v>9.63</v>
      </c>
      <c r="W20" s="50">
        <v>1.4452</v>
      </c>
      <c r="X20" s="51">
        <f>+TRUNC((V20*W20),2)</f>
        <v>13.91</v>
      </c>
      <c r="Y20" s="49">
        <f>IF(V20=0,0,TRUNC(47.8338*(X20-1.5)^1.05))</f>
        <v>673</v>
      </c>
      <c r="Z20" s="52">
        <f>I20+M20+Q20+U20+Y20</f>
        <v>3201</v>
      </c>
      <c r="AA20" s="47" t="s">
        <v>15</v>
      </c>
      <c r="AJ20" s="53"/>
    </row>
    <row r="21" spans="1:36" s="6" customFormat="1" ht="12.75">
      <c r="A21" s="80" t="s">
        <v>99</v>
      </c>
      <c r="B21" s="88">
        <v>13121</v>
      </c>
      <c r="C21" s="42" t="s">
        <v>55</v>
      </c>
      <c r="D21" s="42">
        <v>85</v>
      </c>
      <c r="E21" s="89" t="s">
        <v>24</v>
      </c>
      <c r="F21" s="103">
        <v>25.16</v>
      </c>
      <c r="G21" s="69">
        <v>2.2212</v>
      </c>
      <c r="H21" s="48">
        <f>+TRUNC((F21*G21),2)</f>
        <v>55.88</v>
      </c>
      <c r="I21" s="49">
        <f>IF(F21=0,0,TRUNC(13.0449*(H21-7)^1.05))</f>
        <v>774</v>
      </c>
      <c r="J21" s="46">
        <v>7.51</v>
      </c>
      <c r="K21" s="69">
        <v>1.6866</v>
      </c>
      <c r="L21" s="48">
        <f>+TRUNC((J21*K21),2)</f>
        <v>12.66</v>
      </c>
      <c r="M21" s="49">
        <f>IF(J21=0,0,TRUNC(51.39*(L21-1.5)^1.05))</f>
        <v>647</v>
      </c>
      <c r="N21" s="46">
        <v>17.2</v>
      </c>
      <c r="O21" s="47">
        <v>1.9508</v>
      </c>
      <c r="P21" s="48">
        <f>+TRUNC((N21*O21),2)</f>
        <v>33.55</v>
      </c>
      <c r="Q21" s="49">
        <f>IF(N21=0,0,TRUNC(12.91*(P21-4)^1.1))</f>
        <v>535</v>
      </c>
      <c r="R21" s="46">
        <v>13.42</v>
      </c>
      <c r="S21" s="47">
        <v>2.4378</v>
      </c>
      <c r="T21" s="48">
        <f>+TRUNC((R21*S21),2)</f>
        <v>32.71</v>
      </c>
      <c r="U21" s="49">
        <f>IF(R21=0,0,TRUNC(10.14*(T21-7)^1.08))</f>
        <v>338</v>
      </c>
      <c r="V21" s="107">
        <v>9.03</v>
      </c>
      <c r="W21" s="50">
        <v>1.4452</v>
      </c>
      <c r="X21" s="51">
        <f>+TRUNC((V21*W21),2)</f>
        <v>13.05</v>
      </c>
      <c r="Y21" s="49">
        <f>IF(V21=0,0,TRUNC(47.8338*(X21-1.5)^1.05))</f>
        <v>624</v>
      </c>
      <c r="Z21" s="52">
        <f>I21+M21+Q21+U21+Y21</f>
        <v>2918</v>
      </c>
      <c r="AA21" s="47" t="s">
        <v>19</v>
      </c>
      <c r="AJ21" s="53"/>
    </row>
    <row r="22" spans="1:27" ht="12.75">
      <c r="A22" s="108"/>
      <c r="B22" s="109"/>
      <c r="C22" s="108"/>
      <c r="D22" s="108"/>
      <c r="E22" s="108"/>
      <c r="F22" s="110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11"/>
    </row>
  </sheetData>
  <sheetProtection selectLockedCells="1" selectUnlockedCells="1"/>
  <mergeCells count="1">
    <mergeCell ref="F2:R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</cp:lastModifiedBy>
  <dcterms:created xsi:type="dcterms:W3CDTF">2021-09-10T07:06:31Z</dcterms:created>
  <dcterms:modified xsi:type="dcterms:W3CDTF">2021-09-10T07:06:31Z</dcterms:modified>
  <cp:category/>
  <cp:version/>
  <cp:contentType/>
  <cp:contentStatus/>
</cp:coreProperties>
</file>